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HP\Downloads\"/>
    </mc:Choice>
  </mc:AlternateContent>
  <xr:revisionPtr revIDLastSave="0" documentId="13_ncr:1_{D907EE54-1CA1-4CD9-8C45-F4E3A9F475D3}" xr6:coauthVersionLast="45" xr6:coauthVersionMax="45" xr10:uidLastSave="{00000000-0000-0000-0000-000000000000}"/>
  <bookViews>
    <workbookView xWindow="-120" yWindow="-120" windowWidth="20730" windowHeight="11160" tabRatio="691" firstSheet="2" activeTab="2" xr2:uid="{00000000-000D-0000-FFFF-FFFF00000000}"/>
  </bookViews>
  <sheets>
    <sheet name="First-Page" sheetId="110" r:id="rId1"/>
    <sheet name="Contents" sheetId="140" r:id="rId2"/>
    <sheet name="Sheet1" sheetId="134" r:id="rId3"/>
    <sheet name="AT-1-Gen_Info " sheetId="56" r:id="rId4"/>
    <sheet name="AT-2-S1 BUDGET" sheetId="96" r:id="rId5"/>
    <sheet name="AT_2A_fundflow" sheetId="99" r:id="rId6"/>
    <sheet name="AT-2B_DBT" sheetId="157" r:id="rId7"/>
    <sheet name="AT-3" sheetId="100" r:id="rId8"/>
    <sheet name="AT3A_cvrg(Insti)_PY" sheetId="1" r:id="rId9"/>
    <sheet name="AT3B_cvrg(Insti)_UPY " sheetId="58" r:id="rId10"/>
    <sheet name="AT3C_cvrg(Insti)_UPY " sheetId="59" r:id="rId11"/>
    <sheet name="enrolment vs availed_PY" sheetId="60" r:id="rId12"/>
    <sheet name="enrolment vs availed_UPY" sheetId="47" r:id="rId13"/>
    <sheet name="AT-4B" sheetId="141" r:id="rId14"/>
    <sheet name="T5_PLAN_vs_PRFM" sheetId="4" r:id="rId15"/>
    <sheet name="T5A_PLAN_vs_PRFM " sheetId="111" r:id="rId16"/>
    <sheet name="T5B_PLAN_vs_PRFM  (2)" sheetId="127" r:id="rId17"/>
    <sheet name="T5C_Drought_PLAN_vs_PRFM " sheetId="113" r:id="rId18"/>
    <sheet name="T5D_Drought_PLAN_vs_PRFM  " sheetId="112" r:id="rId19"/>
    <sheet name="T6_FG_py_Utlsn" sheetId="5" r:id="rId20"/>
    <sheet name="T6A_FG_Upy_Utlsn " sheetId="74" r:id="rId21"/>
    <sheet name="T6B_Pay_FG_FCI_Pry" sheetId="86" r:id="rId22"/>
    <sheet name="T6C_Coarse_Grain" sheetId="128" r:id="rId23"/>
    <sheet name="T7_CC_PY_Utlsn" sheetId="7" r:id="rId24"/>
    <sheet name="T7ACC_UPY_Utlsn " sheetId="75" r:id="rId25"/>
    <sheet name="AT-8_Hon_CCH_Pry" sheetId="88" r:id="rId26"/>
    <sheet name="AT-8A_Hon_CCH_UPry" sheetId="114" r:id="rId27"/>
    <sheet name="AT9_TA" sheetId="13" r:id="rId28"/>
    <sheet name="AT10_MME" sheetId="14" r:id="rId29"/>
    <sheet name="AT10A_" sheetId="138" r:id="rId30"/>
    <sheet name="AT-10 B" sheetId="121" r:id="rId31"/>
    <sheet name="AT-10 C" sheetId="123" r:id="rId32"/>
    <sheet name="AT-10D" sheetId="102" r:id="rId33"/>
    <sheet name="AT-10 E" sheetId="142" r:id="rId34"/>
    <sheet name="AT-10 F" sheetId="155" r:id="rId35"/>
    <sheet name="AT11_KS Year wise" sheetId="115" r:id="rId36"/>
    <sheet name="AT11A_KS-District wise" sheetId="16" r:id="rId37"/>
    <sheet name="AT12_KD-New" sheetId="26" r:id="rId38"/>
    <sheet name="AT12A_KD-Replacement" sheetId="117" r:id="rId39"/>
    <sheet name="Mode of cooking" sheetId="103" r:id="rId40"/>
    <sheet name="AT-14" sheetId="124" r:id="rId41"/>
    <sheet name="AT-14 A" sheetId="135" r:id="rId42"/>
    <sheet name="AT-15" sheetId="132" r:id="rId43"/>
    <sheet name="AT-16" sheetId="133" r:id="rId44"/>
    <sheet name="AT_17_Coverage-RBSK " sheetId="93" r:id="rId45"/>
    <sheet name="AT18_Details_Community " sheetId="66" r:id="rId46"/>
    <sheet name="AT_19_Impl_Agency" sheetId="84" r:id="rId47"/>
    <sheet name="AT_20_CentralCookingagency " sheetId="119" r:id="rId48"/>
    <sheet name="AT-21" sheetId="105" r:id="rId49"/>
    <sheet name="AT-22" sheetId="108" r:id="rId50"/>
    <sheet name="AT-23 MIS" sheetId="101" r:id="rId51"/>
    <sheet name="AT-23A _AMS" sheetId="139" r:id="rId52"/>
    <sheet name="AT-24" sheetId="104" r:id="rId53"/>
    <sheet name="AT-25" sheetId="109" r:id="rId54"/>
    <sheet name="Sheet1 (2)" sheetId="137" r:id="rId55"/>
    <sheet name="AT26_NoWD" sheetId="27" r:id="rId56"/>
    <sheet name="AT26A_NoWD" sheetId="28" r:id="rId57"/>
    <sheet name="AT27_Req_FG_CA_Pry" sheetId="29" r:id="rId58"/>
    <sheet name="AT27A_Req_FG_CA_U Pry " sheetId="144" r:id="rId59"/>
    <sheet name="AT27B_Req_FG_CA_N CLP" sheetId="145" r:id="rId60"/>
    <sheet name="AT27C_Req_FG_Drought -Pry " sheetId="146" r:id="rId61"/>
    <sheet name="AT27D_Req_FG_Drought -UPry " sheetId="147" r:id="rId62"/>
    <sheet name="AT_28_RqmtKitchen" sheetId="62" r:id="rId63"/>
    <sheet name="AT-28A_RqmtPlinthArea" sheetId="78" r:id="rId64"/>
    <sheet name="AT-28B_Kitchen repair" sheetId="152" r:id="rId65"/>
    <sheet name="AT29_NEW-KD " sheetId="154" r:id="rId66"/>
    <sheet name="AT29_A_Replacement KD" sheetId="153" r:id="rId67"/>
    <sheet name="AT-30_Coook-cum-Helper" sheetId="65" r:id="rId68"/>
    <sheet name="AT_31_Budget_provision " sheetId="98" r:id="rId69"/>
    <sheet name="AT32_Drought Pry Util" sheetId="148" r:id="rId70"/>
    <sheet name="AT-32A Drought UPry Util" sheetId="149" r:id="rId71"/>
  </sheets>
  <definedNames>
    <definedName name="_xlnm.Print_Area" localSheetId="44">'AT_17_Coverage-RBSK '!$A$1:$L$36</definedName>
    <definedName name="_xlnm.Print_Area" localSheetId="46">AT_19_Impl_Agency!$A$1:$J$40</definedName>
    <definedName name="_xlnm.Print_Area" localSheetId="47">'AT_20_CentralCookingagency '!$A$1:$M$36</definedName>
    <definedName name="_xlnm.Print_Area" localSheetId="62">AT_28_RqmtKitchen!$A$1:$R$33</definedName>
    <definedName name="_xlnm.Print_Area" localSheetId="5">AT_2A_fundflow!$A$1:$W$29</definedName>
    <definedName name="_xlnm.Print_Area" localSheetId="68">'AT_31_Budget_provision '!$A$1:$X$28</definedName>
    <definedName name="_xlnm.Print_Area" localSheetId="30">'AT-10 B'!$A$1:$I$35</definedName>
    <definedName name="_xlnm.Print_Area" localSheetId="31">'AT-10 C'!$A$1:$K$35</definedName>
    <definedName name="_xlnm.Print_Area" localSheetId="33">'AT-10 E'!$A$1:$H$33</definedName>
    <definedName name="_xlnm.Print_Area" localSheetId="34">'AT-10 F'!$A$1:$H$34</definedName>
    <definedName name="_xlnm.Print_Area" localSheetId="28">AT10_MME!$A$1:$H$32</definedName>
    <definedName name="_xlnm.Print_Area" localSheetId="29">AT10A_!$A$1:$E$37</definedName>
    <definedName name="_xlnm.Print_Area" localSheetId="32">'AT-10D'!$A$1:$H$25</definedName>
    <definedName name="_xlnm.Print_Area" localSheetId="35">'AT11_KS Year wise'!$A$1:$K$38</definedName>
    <definedName name="_xlnm.Print_Area" localSheetId="36">'AT11A_KS-District wise'!$A$1:$K$36</definedName>
    <definedName name="_xlnm.Print_Area" localSheetId="37">'AT12_KD-New'!$A$1:$K$37</definedName>
    <definedName name="_xlnm.Print_Area" localSheetId="38">'AT12A_KD-Replacement'!$A$1:$K$38</definedName>
    <definedName name="_xlnm.Print_Area" localSheetId="40">'AT-14'!$A$1:$N$33</definedName>
    <definedName name="_xlnm.Print_Area" localSheetId="41">'AT-14 A'!$A$1:$H$34</definedName>
    <definedName name="_xlnm.Print_Area" localSheetId="42">'AT-15'!$A$1:$L$34</definedName>
    <definedName name="_xlnm.Print_Area" localSheetId="43">'AT-16'!$A$1:$K$35</definedName>
    <definedName name="_xlnm.Print_Area" localSheetId="45">'AT18_Details_Community '!$A$1:$F$38</definedName>
    <definedName name="_xlnm.Print_Area" localSheetId="3">'AT-1-Gen_Info '!$A$1:$T$48</definedName>
    <definedName name="_xlnm.Print_Area" localSheetId="50">'AT-23 MIS'!$A$1:$P$34</definedName>
    <definedName name="_xlnm.Print_Area" localSheetId="51">'AT-23A _AMS'!$A$1:$L$38</definedName>
    <definedName name="_xlnm.Print_Area" localSheetId="52">'AT-24'!$A$1:$M$35</definedName>
    <definedName name="_xlnm.Print_Area" localSheetId="53">'AT-25'!$A$1:$F$43</definedName>
    <definedName name="_xlnm.Print_Area" localSheetId="55">AT26_NoWD!$A$1:$L$29</definedName>
    <definedName name="_xlnm.Print_Area" localSheetId="56">AT26A_NoWD!$A$1:$K$32</definedName>
    <definedName name="_xlnm.Print_Area" localSheetId="57">AT27_Req_FG_CA_Pry!$A$1:$T$38</definedName>
    <definedName name="_xlnm.Print_Area" localSheetId="58">'AT27A_Req_FG_CA_U Pry '!$A$1:$T$36</definedName>
    <definedName name="_xlnm.Print_Area" localSheetId="59">'AT27B_Req_FG_CA_N CLP'!$A$1:$P$36</definedName>
    <definedName name="_xlnm.Print_Area" localSheetId="60">'AT27C_Req_FG_Drought -Pry '!$A$1:$P$36</definedName>
    <definedName name="_xlnm.Print_Area" localSheetId="61">'AT27D_Req_FG_Drought -UPry '!$A$1:$P$37</definedName>
    <definedName name="_xlnm.Print_Area" localSheetId="63">'AT-28A_RqmtPlinthArea'!$A$1:$S$35</definedName>
    <definedName name="_xlnm.Print_Area" localSheetId="64">'AT-28B_Kitchen repair'!$A$1:$G$34</definedName>
    <definedName name="_xlnm.Print_Area" localSheetId="66">'AT29_A_Replacement KD'!$A$1:$V$35</definedName>
    <definedName name="_xlnm.Print_Area" localSheetId="65">'AT29_NEW-KD '!$A$1:$V$35</definedName>
    <definedName name="_xlnm.Print_Area" localSheetId="6">'AT-2B_DBT'!$A$1:$L$33</definedName>
    <definedName name="_xlnm.Print_Area" localSheetId="4">'AT-2-S1 BUDGET'!$A$1:$V$30</definedName>
    <definedName name="_xlnm.Print_Area" localSheetId="7">'AT-3'!$A$1:$H$37</definedName>
    <definedName name="_xlnm.Print_Area" localSheetId="67">'AT-30_Coook-cum-Helper'!$A$1:$L$36</definedName>
    <definedName name="_xlnm.Print_Area" localSheetId="69">'AT32_Drought Pry Util'!$A$1:$L$37</definedName>
    <definedName name="_xlnm.Print_Area" localSheetId="70">'AT-32A Drought UPry Util'!$A$1:$L$36</definedName>
    <definedName name="_xlnm.Print_Area" localSheetId="8">'AT3A_cvrg(Insti)_PY'!$A$1:$N$41</definedName>
    <definedName name="_xlnm.Print_Area" localSheetId="9">'AT3B_cvrg(Insti)_UPY '!$A$1:$N$40</definedName>
    <definedName name="_xlnm.Print_Area" localSheetId="10">'AT3C_cvrg(Insti)_UPY '!$A$1:$N$41</definedName>
    <definedName name="_xlnm.Print_Area" localSheetId="25">'AT-8_Hon_CCH_Pry'!$A$1:$V$41</definedName>
    <definedName name="_xlnm.Print_Area" localSheetId="26">'AT-8A_Hon_CCH_UPry'!$A$1:$V$38</definedName>
    <definedName name="_xlnm.Print_Area" localSheetId="27">AT9_TA!$A$1:$I$36</definedName>
    <definedName name="_xlnm.Print_Area" localSheetId="1">Contents!$A$1:$C$69</definedName>
    <definedName name="_xlnm.Print_Area" localSheetId="11">'enrolment vs availed_PY'!$A$1:$Q$40</definedName>
    <definedName name="_xlnm.Print_Area" localSheetId="12">'enrolment vs availed_UPY'!$A$1:$Q$40</definedName>
    <definedName name="_xlnm.Print_Area" localSheetId="0">'First-Page'!$A$1:$N$42</definedName>
    <definedName name="_xlnm.Print_Area" localSheetId="39">'Mode of cooking'!$A$1:$H$34</definedName>
    <definedName name="_xlnm.Print_Area" localSheetId="2">Sheet1!$A$1:$J$24</definedName>
    <definedName name="_xlnm.Print_Area" localSheetId="54">'Sheet1 (2)'!$A$1:$J$24</definedName>
    <definedName name="_xlnm.Print_Area" localSheetId="14">T5_PLAN_vs_PRFM!$A$1:$J$39</definedName>
    <definedName name="_xlnm.Print_Area" localSheetId="15">'T5A_PLAN_vs_PRFM '!$A$1:$J$37</definedName>
    <definedName name="_xlnm.Print_Area" localSheetId="16">'T5B_PLAN_vs_PRFM  (2)'!$A$1:$J$37</definedName>
    <definedName name="_xlnm.Print_Area" localSheetId="17">'T5C_Drought_PLAN_vs_PRFM '!$A$1:$J$37</definedName>
    <definedName name="_xlnm.Print_Area" localSheetId="18">'T5D_Drought_PLAN_vs_PRFM  '!$A$1:$J$36</definedName>
    <definedName name="_xlnm.Print_Area" localSheetId="19">T6_FG_py_Utlsn!$A$1:$L$38</definedName>
    <definedName name="_xlnm.Print_Area" localSheetId="20">'T6A_FG_Upy_Utlsn '!$A$1:$L$37</definedName>
    <definedName name="_xlnm.Print_Area" localSheetId="21">T6B_Pay_FG_FCI_Pry!$A$1:$M$40</definedName>
    <definedName name="_xlnm.Print_Area" localSheetId="22">T6C_Coarse_Grain!$A$1:$L$38</definedName>
    <definedName name="_xlnm.Print_Area" localSheetId="23">T7_CC_PY_Utlsn!$A$1:$Q$44</definedName>
    <definedName name="_xlnm.Print_Area" localSheetId="24">'T7ACC_UPY_Utlsn '!$A$1:$Q$38</definedName>
  </definedNames>
  <calcPr calcId="181029"/>
</workbook>
</file>

<file path=xl/calcChain.xml><?xml version="1.0" encoding="utf-8"?>
<calcChain xmlns="http://schemas.openxmlformats.org/spreadsheetml/2006/main">
  <c r="P13" i="111" l="1"/>
  <c r="P14" i="111"/>
  <c r="P15" i="111"/>
  <c r="P16" i="111"/>
  <c r="P17" i="111"/>
  <c r="P18" i="111"/>
  <c r="P19" i="111"/>
  <c r="P20" i="111"/>
  <c r="P21" i="111"/>
  <c r="P22" i="111"/>
  <c r="P23" i="111"/>
  <c r="P32" i="111" s="1"/>
  <c r="P24" i="111"/>
  <c r="P25" i="111"/>
  <c r="P26" i="111"/>
  <c r="P27" i="111"/>
  <c r="P28" i="111"/>
  <c r="P29" i="111"/>
  <c r="P30" i="111"/>
  <c r="P31" i="111"/>
  <c r="P12" i="111"/>
  <c r="O32" i="111"/>
  <c r="J33" i="4" l="1"/>
  <c r="J34" i="4" s="1"/>
  <c r="X26" i="56" l="1"/>
  <c r="W26" i="56"/>
  <c r="F44" i="117" l="1"/>
  <c r="E44" i="117"/>
  <c r="J40" i="16"/>
  <c r="I40" i="16"/>
  <c r="F40" i="16"/>
  <c r="E40" i="16"/>
  <c r="D40" i="16"/>
  <c r="C40" i="16"/>
  <c r="D44" i="117"/>
  <c r="C44" i="117"/>
  <c r="J45" i="26" l="1"/>
  <c r="I45" i="26"/>
  <c r="F45" i="26"/>
  <c r="E45" i="26"/>
  <c r="E44" i="26" s="1"/>
  <c r="D45" i="26"/>
  <c r="C45" i="26"/>
  <c r="J42" i="115"/>
  <c r="I42" i="115"/>
  <c r="F42" i="115"/>
  <c r="E42" i="115"/>
  <c r="E41" i="115" s="1"/>
  <c r="D42" i="115"/>
  <c r="C42" i="115"/>
  <c r="E26" i="115" l="1"/>
  <c r="E30" i="115"/>
  <c r="L31" i="4" l="1"/>
  <c r="L32" i="4" s="1"/>
  <c r="Q13" i="114" l="1"/>
  <c r="R13" i="114"/>
  <c r="Q14" i="114"/>
  <c r="R14" i="114"/>
  <c r="Q15" i="114"/>
  <c r="R15" i="114"/>
  <c r="Q16" i="114"/>
  <c r="R16" i="114"/>
  <c r="Q17" i="114"/>
  <c r="R17" i="114"/>
  <c r="Q18" i="114"/>
  <c r="R18" i="114"/>
  <c r="Q19" i="114"/>
  <c r="R19" i="114"/>
  <c r="Q20" i="114"/>
  <c r="R20" i="114"/>
  <c r="Q21" i="114"/>
  <c r="R21" i="114"/>
  <c r="Q22" i="114"/>
  <c r="R22" i="114"/>
  <c r="Q23" i="114"/>
  <c r="R23" i="114"/>
  <c r="Q24" i="114"/>
  <c r="R24" i="114"/>
  <c r="Q25" i="114"/>
  <c r="R25" i="114"/>
  <c r="Q26" i="114"/>
  <c r="R26" i="114"/>
  <c r="Q27" i="114"/>
  <c r="R27" i="114"/>
  <c r="Q28" i="114"/>
  <c r="R28" i="114"/>
  <c r="Q29" i="114"/>
  <c r="R29" i="114"/>
  <c r="Q30" i="114"/>
  <c r="R30" i="114"/>
  <c r="Q31" i="114"/>
  <c r="R31" i="114"/>
  <c r="R12" i="114"/>
  <c r="Q12" i="114"/>
  <c r="Q12" i="88"/>
  <c r="R12" i="88"/>
  <c r="Q13" i="88"/>
  <c r="R13" i="88"/>
  <c r="Q14" i="88"/>
  <c r="R14" i="88"/>
  <c r="Q15" i="88"/>
  <c r="R15" i="88"/>
  <c r="Q16" i="88"/>
  <c r="R16" i="88"/>
  <c r="Q17" i="88"/>
  <c r="R17" i="88"/>
  <c r="Q18" i="88"/>
  <c r="R18" i="88"/>
  <c r="Q19" i="88"/>
  <c r="R19" i="88"/>
  <c r="Q20" i="88"/>
  <c r="R20" i="88"/>
  <c r="Q21" i="88"/>
  <c r="R21" i="88"/>
  <c r="Q22" i="88"/>
  <c r="R22" i="88"/>
  <c r="Q23" i="88"/>
  <c r="R23" i="88"/>
  <c r="Q24" i="88"/>
  <c r="R24" i="88"/>
  <c r="Q25" i="88"/>
  <c r="R25" i="88"/>
  <c r="Q26" i="88"/>
  <c r="R26" i="88"/>
  <c r="Q27" i="88"/>
  <c r="R27" i="88"/>
  <c r="Q28" i="88"/>
  <c r="R28" i="88"/>
  <c r="Q29" i="88"/>
  <c r="R29" i="88"/>
  <c r="Q30" i="88"/>
  <c r="R30" i="88"/>
  <c r="AC26" i="56" l="1"/>
  <c r="AB26" i="56"/>
  <c r="AG26" i="56" l="1"/>
  <c r="AF26" i="56"/>
  <c r="B49" i="7" l="1"/>
  <c r="H32" i="13"/>
  <c r="F32" i="13"/>
  <c r="E32" i="13"/>
  <c r="D32" i="13"/>
  <c r="I31" i="13"/>
  <c r="I30" i="13"/>
  <c r="I29" i="13"/>
  <c r="I28" i="13"/>
  <c r="I27" i="13"/>
  <c r="I26" i="13"/>
  <c r="I25" i="13"/>
  <c r="I24" i="13"/>
  <c r="I23" i="13"/>
  <c r="I22" i="13"/>
  <c r="I21" i="13"/>
  <c r="I20" i="13"/>
  <c r="C20" i="13"/>
  <c r="C32" i="13" s="1"/>
  <c r="I19" i="13"/>
  <c r="I18" i="13"/>
  <c r="I17" i="13"/>
  <c r="I16" i="13"/>
  <c r="I15" i="13"/>
  <c r="I14" i="13"/>
  <c r="I13" i="13"/>
  <c r="I12" i="13"/>
  <c r="I11" i="13"/>
  <c r="H31" i="16"/>
  <c r="K29" i="16"/>
  <c r="K31" i="16" s="1"/>
  <c r="J29" i="16"/>
  <c r="J31" i="16" s="1"/>
  <c r="I29" i="16"/>
  <c r="I31" i="16" s="1"/>
  <c r="H29" i="16"/>
  <c r="G29" i="16"/>
  <c r="G31" i="16" s="1"/>
  <c r="F29" i="16"/>
  <c r="F31" i="16" s="1"/>
  <c r="E29" i="16"/>
  <c r="E31" i="16" s="1"/>
  <c r="D29" i="16"/>
  <c r="D31" i="16" s="1"/>
  <c r="C29" i="16"/>
  <c r="C31" i="16" s="1"/>
  <c r="D33" i="26"/>
  <c r="K31" i="26"/>
  <c r="K33" i="26" s="1"/>
  <c r="J31" i="26"/>
  <c r="J33" i="26" s="1"/>
  <c r="H31" i="26"/>
  <c r="H33" i="26" s="1"/>
  <c r="G31" i="26"/>
  <c r="G33" i="26" s="1"/>
  <c r="F31" i="26"/>
  <c r="F33" i="26" s="1"/>
  <c r="E31" i="26"/>
  <c r="D31" i="26"/>
  <c r="C31" i="26"/>
  <c r="I30" i="26"/>
  <c r="I29" i="26"/>
  <c r="I28" i="26"/>
  <c r="I27" i="26"/>
  <c r="I26" i="26"/>
  <c r="I25" i="26"/>
  <c r="I24" i="26"/>
  <c r="I23" i="26"/>
  <c r="I22" i="26"/>
  <c r="I21" i="26"/>
  <c r="I20" i="26"/>
  <c r="I19" i="26"/>
  <c r="I18" i="26"/>
  <c r="I17" i="26"/>
  <c r="I16" i="26"/>
  <c r="I15" i="26"/>
  <c r="I14" i="26"/>
  <c r="I13" i="26"/>
  <c r="I12" i="26"/>
  <c r="I11" i="26"/>
  <c r="I31" i="26" l="1"/>
  <c r="I33" i="26" s="1"/>
  <c r="I40" i="26" s="1"/>
  <c r="C33" i="26"/>
  <c r="C40" i="26"/>
  <c r="E34" i="13"/>
  <c r="I32" i="13"/>
  <c r="I34" i="13" s="1"/>
  <c r="E33" i="26"/>
  <c r="E42" i="26"/>
  <c r="H34" i="13"/>
  <c r="D34" i="13"/>
  <c r="E40" i="26" l="1"/>
  <c r="T32" i="88" l="1"/>
  <c r="T33" i="88" s="1"/>
  <c r="D31" i="74" l="1"/>
  <c r="D33" i="5" s="1"/>
  <c r="E31" i="74"/>
  <c r="E33" i="5" s="1"/>
  <c r="F31" i="74"/>
  <c r="F33" i="5" s="1"/>
  <c r="C31" i="74"/>
  <c r="C33" i="5" s="1"/>
  <c r="M32" i="111"/>
  <c r="S31" i="4"/>
  <c r="I32" i="111"/>
  <c r="I31" i="4"/>
  <c r="AC15" i="56"/>
  <c r="AB15" i="56"/>
  <c r="AC12" i="56"/>
  <c r="AC16" i="56" s="1"/>
  <c r="AB12" i="56"/>
  <c r="X15" i="56"/>
  <c r="W15" i="56"/>
  <c r="X12" i="56"/>
  <c r="W12" i="56"/>
  <c r="AB16" i="56" l="1"/>
  <c r="X16" i="56"/>
  <c r="X17" i="56" s="1"/>
  <c r="W16" i="56"/>
  <c r="W17" i="56" s="1"/>
  <c r="Z19" i="98"/>
  <c r="AA19" i="98"/>
  <c r="Z20" i="98"/>
  <c r="AA20" i="98"/>
  <c r="AB20" i="98" s="1"/>
  <c r="Z21" i="98"/>
  <c r="AA21" i="98"/>
  <c r="Z22" i="98"/>
  <c r="AA22" i="98"/>
  <c r="Z15" i="98"/>
  <c r="AA15" i="98"/>
  <c r="Z16" i="98"/>
  <c r="AA16" i="98"/>
  <c r="Z17" i="98"/>
  <c r="AA17" i="98"/>
  <c r="AA18" i="98"/>
  <c r="AA14" i="98"/>
  <c r="Z14" i="98"/>
  <c r="AB14" i="98" s="1"/>
  <c r="AB15" i="98" l="1"/>
  <c r="AB21" i="98"/>
  <c r="AB19" i="98"/>
  <c r="AB17" i="98"/>
  <c r="AB16" i="98"/>
  <c r="AB22" i="98"/>
  <c r="L12" i="47"/>
  <c r="L13" i="47"/>
  <c r="L14" i="47"/>
  <c r="L15" i="47"/>
  <c r="L16" i="47"/>
  <c r="L17" i="47"/>
  <c r="L18" i="47"/>
  <c r="L19" i="47"/>
  <c r="L20" i="47"/>
  <c r="L21" i="47"/>
  <c r="L23" i="47"/>
  <c r="L24" i="47"/>
  <c r="L25" i="47"/>
  <c r="L26" i="47"/>
  <c r="L27" i="47"/>
  <c r="L28" i="47"/>
  <c r="L29" i="47"/>
  <c r="L30" i="47"/>
  <c r="L11" i="47"/>
  <c r="H22" i="47"/>
  <c r="L22" i="47" s="1"/>
  <c r="H22" i="60"/>
  <c r="J11" i="4"/>
  <c r="E22" i="96" l="1"/>
  <c r="D22" i="96"/>
  <c r="C22" i="96"/>
  <c r="D31" i="5" l="1"/>
  <c r="D34" i="5" s="1"/>
  <c r="E31" i="5"/>
  <c r="E34" i="5" s="1"/>
  <c r="F31" i="5"/>
  <c r="F34" i="5" s="1"/>
  <c r="C31" i="5"/>
  <c r="C34" i="5" s="1"/>
  <c r="E35" i="5" l="1"/>
  <c r="F35" i="5"/>
  <c r="E40" i="5"/>
  <c r="E41" i="5" s="1"/>
  <c r="D35" i="5"/>
  <c r="M18" i="98"/>
  <c r="N18" i="98"/>
  <c r="L18" i="98"/>
  <c r="D18" i="98"/>
  <c r="E18" i="98"/>
  <c r="C18" i="98"/>
  <c r="G12" i="29"/>
  <c r="G13" i="29"/>
  <c r="G14" i="29"/>
  <c r="G15" i="29"/>
  <c r="G16" i="29"/>
  <c r="G17" i="29"/>
  <c r="G18" i="29"/>
  <c r="G19" i="29"/>
  <c r="G20" i="29"/>
  <c r="G21" i="29"/>
  <c r="G22" i="29"/>
  <c r="G23" i="29"/>
  <c r="G24" i="29"/>
  <c r="G25" i="29"/>
  <c r="G26" i="29"/>
  <c r="G27" i="29"/>
  <c r="G28" i="29"/>
  <c r="G29" i="29"/>
  <c r="G30" i="29"/>
  <c r="G11" i="29"/>
  <c r="G28" i="132"/>
  <c r="F28" i="132"/>
  <c r="O9" i="62"/>
  <c r="O10" i="62"/>
  <c r="O11" i="62"/>
  <c r="O12" i="62"/>
  <c r="O13" i="62"/>
  <c r="O14" i="62"/>
  <c r="O15" i="62"/>
  <c r="O16" i="62"/>
  <c r="O17" i="62"/>
  <c r="O18" i="62"/>
  <c r="O19" i="62"/>
  <c r="O20" i="62"/>
  <c r="O21" i="62"/>
  <c r="O22" i="62"/>
  <c r="O23" i="62"/>
  <c r="O24" i="62"/>
  <c r="O25" i="62"/>
  <c r="O26" i="62"/>
  <c r="O27" i="62"/>
  <c r="J13" i="111"/>
  <c r="J14" i="111"/>
  <c r="J15" i="111"/>
  <c r="J16" i="111"/>
  <c r="J17" i="111"/>
  <c r="J18" i="111"/>
  <c r="J19" i="111"/>
  <c r="J20" i="111"/>
  <c r="J21" i="111"/>
  <c r="J22" i="111"/>
  <c r="J24" i="111"/>
  <c r="J25" i="111"/>
  <c r="J26" i="111"/>
  <c r="J27" i="111"/>
  <c r="J28" i="111"/>
  <c r="J29" i="111"/>
  <c r="J30" i="111"/>
  <c r="J31" i="111"/>
  <c r="F31" i="111"/>
  <c r="F13" i="111"/>
  <c r="F14" i="111"/>
  <c r="F15" i="111"/>
  <c r="F16" i="111"/>
  <c r="F17" i="111"/>
  <c r="F18" i="111"/>
  <c r="F19" i="111"/>
  <c r="F20" i="111"/>
  <c r="F22" i="111"/>
  <c r="F23" i="111"/>
  <c r="F24" i="111"/>
  <c r="F25" i="111"/>
  <c r="F26" i="111"/>
  <c r="F27" i="111"/>
  <c r="F28" i="111"/>
  <c r="F29" i="111"/>
  <c r="F30" i="111"/>
  <c r="J12" i="4"/>
  <c r="J13" i="4"/>
  <c r="J14" i="4"/>
  <c r="J15" i="4"/>
  <c r="J16" i="4"/>
  <c r="J17" i="4"/>
  <c r="J18" i="4"/>
  <c r="J19" i="4"/>
  <c r="J20" i="4"/>
  <c r="J21" i="4"/>
  <c r="J22" i="4"/>
  <c r="J23" i="4"/>
  <c r="J24" i="4"/>
  <c r="J25" i="4"/>
  <c r="J26" i="4"/>
  <c r="J27" i="4"/>
  <c r="J28" i="4"/>
  <c r="J29" i="4"/>
  <c r="J30" i="4"/>
  <c r="F12" i="4"/>
  <c r="F13" i="4"/>
  <c r="F14" i="4"/>
  <c r="F15" i="4"/>
  <c r="F16" i="4"/>
  <c r="F17" i="4"/>
  <c r="F18" i="4"/>
  <c r="F19" i="4"/>
  <c r="F20" i="4"/>
  <c r="F21" i="4"/>
  <c r="F23" i="4"/>
  <c r="F24" i="4"/>
  <c r="F25" i="4"/>
  <c r="F26" i="4"/>
  <c r="F27" i="4"/>
  <c r="F28" i="4"/>
  <c r="F29" i="4"/>
  <c r="F30" i="4"/>
  <c r="D29" i="100"/>
  <c r="F10" i="100"/>
  <c r="F11" i="100"/>
  <c r="F12" i="100"/>
  <c r="F13" i="100"/>
  <c r="F14" i="100"/>
  <c r="F15" i="100"/>
  <c r="F16" i="100"/>
  <c r="F17" i="100"/>
  <c r="F18" i="100"/>
  <c r="F20" i="100"/>
  <c r="F21" i="100"/>
  <c r="F22" i="100"/>
  <c r="F23" i="100"/>
  <c r="F24" i="100"/>
  <c r="F26" i="100"/>
  <c r="F27" i="100"/>
  <c r="F28" i="100"/>
  <c r="F9" i="100"/>
  <c r="F16" i="99"/>
  <c r="F15" i="99"/>
  <c r="U22" i="96"/>
  <c r="U20" i="96"/>
  <c r="U19" i="96"/>
  <c r="U18" i="96"/>
  <c r="T22" i="96"/>
  <c r="T20" i="96"/>
  <c r="T19" i="96"/>
  <c r="T18" i="96"/>
  <c r="S22" i="96"/>
  <c r="S20" i="96"/>
  <c r="S19" i="96"/>
  <c r="S18" i="96"/>
  <c r="J16" i="96"/>
  <c r="J23" i="96" s="1"/>
  <c r="N16" i="96"/>
  <c r="N23" i="96" s="1"/>
  <c r="G30" i="56"/>
  <c r="V19" i="96" l="1"/>
  <c r="V20" i="96"/>
  <c r="Z18" i="98"/>
  <c r="AB18" i="98" s="1"/>
  <c r="V18" i="96"/>
  <c r="V22" i="96"/>
  <c r="T11" i="29"/>
  <c r="D21" i="111" l="1"/>
  <c r="F21" i="111" s="1"/>
  <c r="J15" i="157" l="1"/>
  <c r="J16" i="157"/>
  <c r="J17" i="157"/>
  <c r="J18" i="157"/>
  <c r="J19" i="157"/>
  <c r="J20" i="157"/>
  <c r="J21" i="157"/>
  <c r="J22" i="157"/>
  <c r="J14" i="157"/>
  <c r="R15" i="98"/>
  <c r="S15" i="98"/>
  <c r="T15" i="98"/>
  <c r="R16" i="98"/>
  <c r="S16" i="98"/>
  <c r="T16" i="98"/>
  <c r="R17" i="98"/>
  <c r="S17" i="98"/>
  <c r="T17" i="98"/>
  <c r="R18" i="98"/>
  <c r="S18" i="98"/>
  <c r="T18" i="98"/>
  <c r="R20" i="98"/>
  <c r="S20" i="98"/>
  <c r="T20" i="98"/>
  <c r="R21" i="98"/>
  <c r="S21" i="98"/>
  <c r="T21" i="98"/>
  <c r="R22" i="98"/>
  <c r="S22" i="98"/>
  <c r="T22" i="98"/>
  <c r="I15" i="98"/>
  <c r="J15" i="98"/>
  <c r="K15" i="98"/>
  <c r="I16" i="98"/>
  <c r="J16" i="98"/>
  <c r="K16" i="98"/>
  <c r="W16" i="98" s="1"/>
  <c r="I17" i="98"/>
  <c r="J17" i="98"/>
  <c r="K17" i="98"/>
  <c r="I18" i="98"/>
  <c r="J18" i="98"/>
  <c r="K18" i="98"/>
  <c r="I20" i="98"/>
  <c r="J20" i="98"/>
  <c r="V20" i="98" s="1"/>
  <c r="K20" i="98"/>
  <c r="I21" i="98"/>
  <c r="J21" i="98"/>
  <c r="K21" i="98"/>
  <c r="I22" i="98"/>
  <c r="J22" i="98"/>
  <c r="K22" i="98"/>
  <c r="D29" i="144"/>
  <c r="E29" i="144"/>
  <c r="F29" i="144"/>
  <c r="K29" i="144"/>
  <c r="L29" i="144"/>
  <c r="Q29" i="144"/>
  <c r="R29" i="144"/>
  <c r="S29" i="144"/>
  <c r="C29" i="144"/>
  <c r="D31" i="29"/>
  <c r="E31" i="29"/>
  <c r="F31" i="29"/>
  <c r="J31" i="29"/>
  <c r="K31" i="29"/>
  <c r="L31" i="29"/>
  <c r="Q31" i="29"/>
  <c r="R31" i="29"/>
  <c r="S31" i="29"/>
  <c r="C31" i="29"/>
  <c r="G12" i="27"/>
  <c r="H12" i="27" s="1"/>
  <c r="J12" i="27" s="1"/>
  <c r="G13" i="27"/>
  <c r="H13" i="27" s="1"/>
  <c r="J13" i="27" s="1"/>
  <c r="G14" i="27"/>
  <c r="H14" i="27" s="1"/>
  <c r="J14" i="27" s="1"/>
  <c r="G15" i="27"/>
  <c r="G16" i="27"/>
  <c r="G17" i="27"/>
  <c r="H17" i="27" s="1"/>
  <c r="J17" i="27" s="1"/>
  <c r="G18" i="27"/>
  <c r="G19" i="27"/>
  <c r="G20" i="27"/>
  <c r="G21" i="27"/>
  <c r="H21" i="27" s="1"/>
  <c r="J21" i="27" s="1"/>
  <c r="G22" i="27"/>
  <c r="G11" i="27"/>
  <c r="H11" i="27" s="1"/>
  <c r="J11" i="27" s="1"/>
  <c r="G12" i="28"/>
  <c r="H12" i="28" s="1"/>
  <c r="G13" i="28"/>
  <c r="G14" i="28"/>
  <c r="H14" i="28" s="1"/>
  <c r="G15" i="28"/>
  <c r="H15" i="28" s="1"/>
  <c r="G16" i="28"/>
  <c r="H16" i="28" s="1"/>
  <c r="G17" i="28"/>
  <c r="H17" i="28" s="1"/>
  <c r="G18" i="28"/>
  <c r="H18" i="28" s="1"/>
  <c r="G19" i="28"/>
  <c r="H19" i="28" s="1"/>
  <c r="G20" i="28"/>
  <c r="H20" i="28" s="1"/>
  <c r="G21" i="28"/>
  <c r="H21" i="28" s="1"/>
  <c r="G22" i="28"/>
  <c r="H22" i="28" s="1"/>
  <c r="G11" i="28"/>
  <c r="H11" i="28"/>
  <c r="J11" i="28" s="1"/>
  <c r="H13" i="28"/>
  <c r="D23" i="28"/>
  <c r="E23" i="28"/>
  <c r="F23" i="28"/>
  <c r="I23" i="28"/>
  <c r="H15" i="27"/>
  <c r="J15" i="27" s="1"/>
  <c r="H16" i="27"/>
  <c r="J16" i="27" s="1"/>
  <c r="H18" i="27"/>
  <c r="J18" i="27" s="1"/>
  <c r="H19" i="27"/>
  <c r="J19" i="27" s="1"/>
  <c r="H20" i="27"/>
  <c r="J20" i="27" s="1"/>
  <c r="H22" i="27"/>
  <c r="J22" i="27" s="1"/>
  <c r="V22" i="98" l="1"/>
  <c r="U21" i="98"/>
  <c r="W18" i="98"/>
  <c r="V17" i="98"/>
  <c r="U16" i="98"/>
  <c r="W20" i="98"/>
  <c r="U17" i="98"/>
  <c r="W22" i="98"/>
  <c r="U20" i="98"/>
  <c r="V16" i="98"/>
  <c r="U22" i="98"/>
  <c r="V18" i="98"/>
  <c r="W15" i="98"/>
  <c r="V21" i="98"/>
  <c r="W17" i="98"/>
  <c r="U15" i="98"/>
  <c r="W21" i="98"/>
  <c r="U18" i="98"/>
  <c r="V15" i="98"/>
  <c r="G23" i="28"/>
  <c r="H23" i="28"/>
  <c r="X20" i="98" l="1"/>
  <c r="X16" i="98"/>
  <c r="X18" i="98"/>
  <c r="X22" i="98"/>
  <c r="X21" i="98"/>
  <c r="X15" i="98"/>
  <c r="X17" i="98"/>
  <c r="E31" i="93"/>
  <c r="F31" i="93"/>
  <c r="G31" i="93"/>
  <c r="H31" i="93"/>
  <c r="I31" i="93"/>
  <c r="J31" i="93"/>
  <c r="K31" i="93"/>
  <c r="L31" i="93"/>
  <c r="C31" i="93"/>
  <c r="D32" i="75"/>
  <c r="D35" i="7" s="1"/>
  <c r="F32" i="75"/>
  <c r="F35" i="7" s="1"/>
  <c r="G32" i="75"/>
  <c r="G35" i="7" s="1"/>
  <c r="I32" i="75"/>
  <c r="I35" i="7" s="1"/>
  <c r="J32" i="75"/>
  <c r="L32" i="75"/>
  <c r="L35" i="7" s="1"/>
  <c r="M32" i="75"/>
  <c r="M35" i="7" s="1"/>
  <c r="C32" i="75"/>
  <c r="C35" i="7" s="1"/>
  <c r="D32" i="114"/>
  <c r="D32" i="88" s="1"/>
  <c r="E32" i="114"/>
  <c r="E32" i="88" s="1"/>
  <c r="F32" i="114"/>
  <c r="F32" i="88" s="1"/>
  <c r="H32" i="114"/>
  <c r="H32" i="88" s="1"/>
  <c r="H33" i="88" s="1"/>
  <c r="I32" i="114"/>
  <c r="I32" i="88" s="1"/>
  <c r="K32" i="114"/>
  <c r="K32" i="88" s="1"/>
  <c r="L32" i="114"/>
  <c r="N32" i="114"/>
  <c r="N32" i="88" s="1"/>
  <c r="O32" i="114"/>
  <c r="O32" i="88" s="1"/>
  <c r="U32" i="114"/>
  <c r="U32" i="88" s="1"/>
  <c r="V32" i="114"/>
  <c r="V32" i="88" s="1"/>
  <c r="C32" i="114"/>
  <c r="C32" i="88" s="1"/>
  <c r="D31" i="88"/>
  <c r="E31" i="88"/>
  <c r="E33" i="88" s="1"/>
  <c r="F31" i="88"/>
  <c r="H31" i="88"/>
  <c r="I31" i="88"/>
  <c r="I33" i="88" s="1"/>
  <c r="K31" i="88"/>
  <c r="K33" i="88" s="1"/>
  <c r="L31" i="88"/>
  <c r="L34" i="88" s="1"/>
  <c r="N31" i="88"/>
  <c r="O31" i="88"/>
  <c r="O33" i="88" s="1"/>
  <c r="U31" i="88"/>
  <c r="U33" i="88" s="1"/>
  <c r="V31" i="88"/>
  <c r="C31" i="88"/>
  <c r="C33" i="88" s="1"/>
  <c r="D34" i="7"/>
  <c r="F34" i="7"/>
  <c r="F36" i="7" s="1"/>
  <c r="G34" i="7"/>
  <c r="G36" i="7" s="1"/>
  <c r="I34" i="7"/>
  <c r="I36" i="7" s="1"/>
  <c r="J34" i="7"/>
  <c r="L34" i="7"/>
  <c r="M34" i="7"/>
  <c r="C34" i="7"/>
  <c r="D32" i="86"/>
  <c r="F32" i="86"/>
  <c r="G32" i="86"/>
  <c r="H32" i="86"/>
  <c r="I32" i="86"/>
  <c r="I33" i="86" s="1"/>
  <c r="L32" i="86"/>
  <c r="M32" i="86"/>
  <c r="C32" i="86"/>
  <c r="D32" i="111"/>
  <c r="G32" i="111"/>
  <c r="C32" i="111"/>
  <c r="G31" i="4"/>
  <c r="H31" i="4"/>
  <c r="C31" i="4"/>
  <c r="D28" i="141"/>
  <c r="E28" i="141"/>
  <c r="G28" i="141"/>
  <c r="C28" i="141"/>
  <c r="D31" i="47"/>
  <c r="E31" i="47"/>
  <c r="F31" i="47"/>
  <c r="I31" i="47"/>
  <c r="J31" i="47"/>
  <c r="K31" i="47"/>
  <c r="M31" i="47"/>
  <c r="N31" i="47"/>
  <c r="O31" i="47"/>
  <c r="P31" i="47"/>
  <c r="C31" i="47"/>
  <c r="D31" i="60"/>
  <c r="E31" i="60"/>
  <c r="F31" i="60"/>
  <c r="I31" i="60"/>
  <c r="J31" i="60"/>
  <c r="K31" i="60"/>
  <c r="N31" i="60"/>
  <c r="O31" i="60"/>
  <c r="P31" i="60"/>
  <c r="C31" i="60"/>
  <c r="D31" i="59"/>
  <c r="E31" i="59"/>
  <c r="F31" i="59"/>
  <c r="H31" i="59"/>
  <c r="I31" i="59"/>
  <c r="J31" i="59"/>
  <c r="K31" i="59"/>
  <c r="N31" i="59"/>
  <c r="C31" i="59"/>
  <c r="D31" i="58"/>
  <c r="E31" i="58"/>
  <c r="F31" i="58"/>
  <c r="H31" i="58"/>
  <c r="I31" i="58"/>
  <c r="J31" i="58"/>
  <c r="K31" i="58"/>
  <c r="N31" i="58"/>
  <c r="C31" i="58"/>
  <c r="D32" i="1"/>
  <c r="E32" i="1"/>
  <c r="F32" i="1"/>
  <c r="H32" i="1"/>
  <c r="I32" i="1"/>
  <c r="J32" i="1"/>
  <c r="K32" i="1"/>
  <c r="M32" i="1"/>
  <c r="N32" i="1"/>
  <c r="C32" i="1"/>
  <c r="C36" i="7" l="1"/>
  <c r="I38" i="93"/>
  <c r="I33" i="93"/>
  <c r="E38" i="93"/>
  <c r="E33" i="93"/>
  <c r="I35" i="86"/>
  <c r="I36" i="86" s="1"/>
  <c r="V33" i="88"/>
  <c r="L32" i="88"/>
  <c r="L33" i="88" s="1"/>
  <c r="L36" i="114"/>
  <c r="F33" i="88"/>
  <c r="M36" i="7"/>
  <c r="L38" i="93"/>
  <c r="H38" i="93"/>
  <c r="L36" i="7"/>
  <c r="K38" i="93"/>
  <c r="K33" i="93"/>
  <c r="G38" i="93"/>
  <c r="G33" i="93"/>
  <c r="N33" i="88"/>
  <c r="K31" i="4"/>
  <c r="J33" i="111"/>
  <c r="J37" i="7"/>
  <c r="D33" i="88"/>
  <c r="D34" i="88" s="1"/>
  <c r="J35" i="7"/>
  <c r="J36" i="7" s="1"/>
  <c r="J35" i="75"/>
  <c r="D36" i="7"/>
  <c r="D49" i="7" s="1"/>
  <c r="J38" i="93"/>
  <c r="F38" i="93"/>
  <c r="G29" i="100"/>
  <c r="H29" i="100"/>
  <c r="C29" i="100"/>
  <c r="F15" i="157"/>
  <c r="K15" i="157" s="1"/>
  <c r="F16" i="157"/>
  <c r="F17" i="157"/>
  <c r="K17" i="157" s="1"/>
  <c r="F18" i="157"/>
  <c r="K18" i="157" s="1"/>
  <c r="F19" i="157"/>
  <c r="K19" i="157" s="1"/>
  <c r="F20" i="157"/>
  <c r="K20" i="157" s="1"/>
  <c r="F21" i="157"/>
  <c r="K21" i="157" s="1"/>
  <c r="F22" i="157"/>
  <c r="K22" i="157" s="1"/>
  <c r="F14" i="157"/>
  <c r="K14" i="157" s="1"/>
  <c r="E23" i="157"/>
  <c r="G23" i="157"/>
  <c r="H23" i="157"/>
  <c r="I23" i="157"/>
  <c r="J23" i="157"/>
  <c r="L23" i="157"/>
  <c r="D23" i="157"/>
  <c r="C23" i="157"/>
  <c r="T14" i="98"/>
  <c r="S14" i="98"/>
  <c r="R14" i="98"/>
  <c r="K14" i="98"/>
  <c r="J14" i="98"/>
  <c r="I14" i="98"/>
  <c r="D23" i="98"/>
  <c r="E23" i="98"/>
  <c r="F23" i="98"/>
  <c r="G23" i="98"/>
  <c r="H23" i="98"/>
  <c r="L23" i="98"/>
  <c r="M23" i="98"/>
  <c r="N23" i="98"/>
  <c r="O23" i="98"/>
  <c r="P23" i="98"/>
  <c r="Q23" i="98"/>
  <c r="C23" i="98"/>
  <c r="O27" i="153"/>
  <c r="S27" i="153" s="1"/>
  <c r="S30" i="153"/>
  <c r="Q30" i="153"/>
  <c r="P30" i="153"/>
  <c r="M30" i="153"/>
  <c r="L30" i="153"/>
  <c r="I30" i="153"/>
  <c r="H30" i="153"/>
  <c r="E30" i="153"/>
  <c r="D30" i="153"/>
  <c r="S29" i="153"/>
  <c r="Q29" i="153"/>
  <c r="P29" i="153"/>
  <c r="M29" i="153"/>
  <c r="L29" i="153"/>
  <c r="I29" i="153"/>
  <c r="H29" i="153"/>
  <c r="E29" i="153"/>
  <c r="D29" i="153"/>
  <c r="S28" i="153"/>
  <c r="Q28" i="153"/>
  <c r="P28" i="153"/>
  <c r="M28" i="153"/>
  <c r="L28" i="153"/>
  <c r="I28" i="153"/>
  <c r="H28" i="153"/>
  <c r="E28" i="153"/>
  <c r="D28" i="153"/>
  <c r="Q27" i="153"/>
  <c r="P27" i="153"/>
  <c r="M27" i="153"/>
  <c r="L27" i="153"/>
  <c r="I27" i="153"/>
  <c r="H27" i="153"/>
  <c r="E27" i="153"/>
  <c r="D27" i="153"/>
  <c r="S26" i="153"/>
  <c r="Q26" i="153"/>
  <c r="P26" i="153"/>
  <c r="M26" i="153"/>
  <c r="L26" i="153"/>
  <c r="I26" i="153"/>
  <c r="H26" i="153"/>
  <c r="E26" i="153"/>
  <c r="D26" i="153"/>
  <c r="S25" i="153"/>
  <c r="Q25" i="153"/>
  <c r="P25" i="153"/>
  <c r="M25" i="153"/>
  <c r="L25" i="153"/>
  <c r="I25" i="153"/>
  <c r="H25" i="153"/>
  <c r="E25" i="153"/>
  <c r="D25" i="153"/>
  <c r="S24" i="153"/>
  <c r="Q24" i="153"/>
  <c r="P24" i="153"/>
  <c r="M24" i="153"/>
  <c r="L24" i="153"/>
  <c r="I24" i="153"/>
  <c r="H24" i="153"/>
  <c r="E24" i="153"/>
  <c r="D24" i="153"/>
  <c r="S23" i="153"/>
  <c r="Q23" i="153"/>
  <c r="P23" i="153"/>
  <c r="M23" i="153"/>
  <c r="L23" i="153"/>
  <c r="I23" i="153"/>
  <c r="H23" i="153"/>
  <c r="E23" i="153"/>
  <c r="D23" i="153"/>
  <c r="S22" i="153"/>
  <c r="Q22" i="153"/>
  <c r="P22" i="153"/>
  <c r="M22" i="153"/>
  <c r="L22" i="153"/>
  <c r="I22" i="153"/>
  <c r="H22" i="153"/>
  <c r="E22" i="153"/>
  <c r="D22" i="153"/>
  <c r="S21" i="153"/>
  <c r="Q21" i="153"/>
  <c r="P21" i="153"/>
  <c r="M21" i="153"/>
  <c r="L21" i="153"/>
  <c r="I21" i="153"/>
  <c r="H21" i="153"/>
  <c r="E21" i="153"/>
  <c r="D21" i="153"/>
  <c r="S20" i="153"/>
  <c r="Q20" i="153"/>
  <c r="P20" i="153"/>
  <c r="M20" i="153"/>
  <c r="L20" i="153"/>
  <c r="I20" i="153"/>
  <c r="H20" i="153"/>
  <c r="E20" i="153"/>
  <c r="D20" i="153"/>
  <c r="S19" i="153"/>
  <c r="Q19" i="153"/>
  <c r="P19" i="153"/>
  <c r="M19" i="153"/>
  <c r="L19" i="153"/>
  <c r="I19" i="153"/>
  <c r="H19" i="153"/>
  <c r="E19" i="153"/>
  <c r="D19" i="153"/>
  <c r="S18" i="153"/>
  <c r="Q18" i="153"/>
  <c r="P18" i="153"/>
  <c r="M18" i="153"/>
  <c r="L18" i="153"/>
  <c r="I18" i="153"/>
  <c r="H18" i="153"/>
  <c r="E18" i="153"/>
  <c r="D18" i="153"/>
  <c r="S17" i="153"/>
  <c r="Q17" i="153"/>
  <c r="P17" i="153"/>
  <c r="M17" i="153"/>
  <c r="L17" i="153"/>
  <c r="I17" i="153"/>
  <c r="H17" i="153"/>
  <c r="E17" i="153"/>
  <c r="D17" i="153"/>
  <c r="S16" i="153"/>
  <c r="Q16" i="153"/>
  <c r="P16" i="153"/>
  <c r="M16" i="153"/>
  <c r="L16" i="153"/>
  <c r="I16" i="153"/>
  <c r="H16" i="153"/>
  <c r="E16" i="153"/>
  <c r="D16" i="153"/>
  <c r="S15" i="153"/>
  <c r="Q15" i="153"/>
  <c r="P15" i="153"/>
  <c r="M15" i="153"/>
  <c r="L15" i="153"/>
  <c r="I15" i="153"/>
  <c r="H15" i="153"/>
  <c r="E15" i="153"/>
  <c r="D15" i="153"/>
  <c r="S14" i="153"/>
  <c r="Q14" i="153"/>
  <c r="P14" i="153"/>
  <c r="M14" i="153"/>
  <c r="L14" i="153"/>
  <c r="I14" i="153"/>
  <c r="H14" i="153"/>
  <c r="E14" i="153"/>
  <c r="D14" i="153"/>
  <c r="S13" i="153"/>
  <c r="Q13" i="153"/>
  <c r="P13" i="153"/>
  <c r="M13" i="153"/>
  <c r="L13" i="153"/>
  <c r="I13" i="153"/>
  <c r="H13" i="153"/>
  <c r="E13" i="153"/>
  <c r="D13" i="153"/>
  <c r="S12" i="153"/>
  <c r="Q12" i="153"/>
  <c r="P12" i="153"/>
  <c r="M12" i="153"/>
  <c r="L12" i="153"/>
  <c r="I12" i="153"/>
  <c r="H12" i="153"/>
  <c r="E12" i="153"/>
  <c r="D12" i="153"/>
  <c r="S11" i="153"/>
  <c r="Q11" i="153"/>
  <c r="P11" i="153"/>
  <c r="M11" i="153"/>
  <c r="L11" i="153"/>
  <c r="I11" i="153"/>
  <c r="H11" i="153"/>
  <c r="E11" i="153"/>
  <c r="D11" i="153"/>
  <c r="Z23" i="98" l="1"/>
  <c r="D38" i="88"/>
  <c r="J23" i="153"/>
  <c r="R13" i="153"/>
  <c r="AA23" i="98"/>
  <c r="F26" i="153"/>
  <c r="R22" i="153"/>
  <c r="F12" i="153"/>
  <c r="R29" i="153"/>
  <c r="F13" i="153"/>
  <c r="N13" i="153"/>
  <c r="R15" i="153"/>
  <c r="F17" i="153"/>
  <c r="F24" i="153"/>
  <c r="F25" i="153"/>
  <c r="F20" i="153"/>
  <c r="F27" i="153"/>
  <c r="F19" i="153"/>
  <c r="N25" i="153"/>
  <c r="R27" i="153"/>
  <c r="F30" i="153"/>
  <c r="R12" i="153"/>
  <c r="N24" i="153"/>
  <c r="F28" i="153"/>
  <c r="R11" i="153"/>
  <c r="N15" i="153"/>
  <c r="R17" i="153"/>
  <c r="F23" i="157"/>
  <c r="K16" i="157"/>
  <c r="K23" i="157" s="1"/>
  <c r="F11" i="153"/>
  <c r="F14" i="153"/>
  <c r="N14" i="153"/>
  <c r="R16" i="153"/>
  <c r="N18" i="153"/>
  <c r="F22" i="153"/>
  <c r="R24" i="153"/>
  <c r="R26" i="153"/>
  <c r="F29" i="153"/>
  <c r="W14" i="98"/>
  <c r="V14" i="98"/>
  <c r="U14" i="98"/>
  <c r="J23" i="98"/>
  <c r="R14" i="153"/>
  <c r="T11" i="153"/>
  <c r="F16" i="153"/>
  <c r="N17" i="153"/>
  <c r="R25" i="153"/>
  <c r="R30" i="153"/>
  <c r="N21" i="153"/>
  <c r="N12" i="153"/>
  <c r="R28" i="153"/>
  <c r="N30" i="153"/>
  <c r="R23" i="153"/>
  <c r="R18" i="153"/>
  <c r="F21" i="153"/>
  <c r="N23" i="153"/>
  <c r="N26" i="153"/>
  <c r="N29" i="153"/>
  <c r="T24" i="153"/>
  <c r="T30" i="153"/>
  <c r="R21" i="153"/>
  <c r="N22" i="153"/>
  <c r="R20" i="153"/>
  <c r="N28" i="153"/>
  <c r="F23" i="153"/>
  <c r="F15" i="153"/>
  <c r="F18" i="153"/>
  <c r="R19" i="153"/>
  <c r="N27" i="153"/>
  <c r="I23" i="98"/>
  <c r="S23" i="98"/>
  <c r="T23" i="98"/>
  <c r="R23" i="98"/>
  <c r="K23" i="98"/>
  <c r="T29" i="153"/>
  <c r="T28" i="153"/>
  <c r="T27" i="153"/>
  <c r="T26" i="153"/>
  <c r="T25" i="153"/>
  <c r="T22" i="153"/>
  <c r="T21" i="153"/>
  <c r="T20" i="153"/>
  <c r="N20" i="153"/>
  <c r="N19" i="153"/>
  <c r="T19" i="153"/>
  <c r="T18" i="153"/>
  <c r="T17" i="153"/>
  <c r="N16" i="153"/>
  <c r="T16" i="153"/>
  <c r="T15" i="153"/>
  <c r="T14" i="153"/>
  <c r="T13" i="153"/>
  <c r="T12" i="153"/>
  <c r="N11" i="153"/>
  <c r="U11" i="153"/>
  <c r="U12" i="153"/>
  <c r="U13" i="153"/>
  <c r="U14" i="153"/>
  <c r="U15" i="153"/>
  <c r="U16" i="153"/>
  <c r="U17" i="153"/>
  <c r="V17" i="153" s="1"/>
  <c r="U18" i="153"/>
  <c r="V18" i="153" s="1"/>
  <c r="U19" i="153"/>
  <c r="U20" i="153"/>
  <c r="U21" i="153"/>
  <c r="V21" i="153" s="1"/>
  <c r="U22" i="153"/>
  <c r="U23" i="153"/>
  <c r="U24" i="153"/>
  <c r="U25" i="153"/>
  <c r="U26" i="153"/>
  <c r="V26" i="153" s="1"/>
  <c r="U27" i="153"/>
  <c r="U28" i="153"/>
  <c r="U29" i="153"/>
  <c r="U30" i="153"/>
  <c r="J11" i="153"/>
  <c r="J12" i="153"/>
  <c r="J13" i="153"/>
  <c r="J14" i="153"/>
  <c r="J15" i="153"/>
  <c r="J16" i="153"/>
  <c r="J17" i="153"/>
  <c r="J18" i="153"/>
  <c r="J19" i="153"/>
  <c r="J20" i="153"/>
  <c r="J21" i="153"/>
  <c r="J22" i="153"/>
  <c r="T23" i="153"/>
  <c r="J24" i="153"/>
  <c r="J25" i="153"/>
  <c r="J26" i="153"/>
  <c r="J27" i="153"/>
  <c r="J28" i="153"/>
  <c r="J29" i="153"/>
  <c r="J30" i="153"/>
  <c r="AB23" i="98" l="1"/>
  <c r="X14" i="98"/>
  <c r="X23" i="98" s="1"/>
  <c r="V14" i="153"/>
  <c r="V30" i="153"/>
  <c r="V11" i="153"/>
  <c r="V28" i="153"/>
  <c r="V29" i="153"/>
  <c r="V24" i="153"/>
  <c r="V27" i="153"/>
  <c r="V23" i="98"/>
  <c r="W23" i="98"/>
  <c r="U23" i="98"/>
  <c r="V25" i="153"/>
  <c r="V22" i="153"/>
  <c r="V20" i="153"/>
  <c r="V19" i="153"/>
  <c r="V16" i="153"/>
  <c r="V15" i="153"/>
  <c r="V13" i="153"/>
  <c r="V12" i="153"/>
  <c r="V23" i="153"/>
  <c r="D11" i="154" l="1"/>
  <c r="E11" i="154"/>
  <c r="F11" i="154" s="1"/>
  <c r="D12" i="154"/>
  <c r="E12" i="154"/>
  <c r="D13" i="154"/>
  <c r="E13" i="154"/>
  <c r="D14" i="154"/>
  <c r="E14" i="154"/>
  <c r="D15" i="154"/>
  <c r="E15" i="154"/>
  <c r="D16" i="154"/>
  <c r="E16" i="154"/>
  <c r="D17" i="154"/>
  <c r="E17" i="154"/>
  <c r="D18" i="154"/>
  <c r="E18" i="154"/>
  <c r="D19" i="154"/>
  <c r="E19" i="154"/>
  <c r="D20" i="154"/>
  <c r="E20" i="154"/>
  <c r="D21" i="154"/>
  <c r="E21" i="154"/>
  <c r="D22" i="154"/>
  <c r="E22" i="154"/>
  <c r="D23" i="154"/>
  <c r="E23" i="154"/>
  <c r="D24" i="154"/>
  <c r="E24" i="154"/>
  <c r="D25" i="154"/>
  <c r="E25" i="154"/>
  <c r="D26" i="154"/>
  <c r="E26" i="154"/>
  <c r="D27" i="154"/>
  <c r="E27" i="154"/>
  <c r="D28" i="154"/>
  <c r="E28" i="154"/>
  <c r="D29" i="154"/>
  <c r="E29" i="154"/>
  <c r="E10" i="154"/>
  <c r="D10" i="154"/>
  <c r="F29" i="154" l="1"/>
  <c r="F27" i="154"/>
  <c r="F25" i="154"/>
  <c r="F23" i="154"/>
  <c r="F19" i="154"/>
  <c r="F28" i="154"/>
  <c r="F26" i="154"/>
  <c r="F24" i="154"/>
  <c r="F22" i="154"/>
  <c r="F20" i="154"/>
  <c r="F18" i="154"/>
  <c r="F16" i="154"/>
  <c r="F14" i="154"/>
  <c r="F12" i="154"/>
  <c r="F21" i="154"/>
  <c r="F17" i="154"/>
  <c r="F15" i="154"/>
  <c r="F13" i="154"/>
  <c r="F10" i="154"/>
  <c r="D30" i="101" l="1"/>
  <c r="E30" i="101"/>
  <c r="E31" i="101" s="1"/>
  <c r="F30" i="101"/>
  <c r="F31" i="101" s="1"/>
  <c r="G30" i="101"/>
  <c r="G31" i="101" s="1"/>
  <c r="H30" i="101"/>
  <c r="H31" i="101" s="1"/>
  <c r="I30" i="101"/>
  <c r="I31" i="101" s="1"/>
  <c r="J30" i="101"/>
  <c r="J31" i="101" s="1"/>
  <c r="K30" i="101"/>
  <c r="K31" i="101" s="1"/>
  <c r="L30" i="101"/>
  <c r="L31" i="101" s="1"/>
  <c r="M30" i="101"/>
  <c r="M31" i="101" s="1"/>
  <c r="N30" i="101"/>
  <c r="N31" i="101" s="1"/>
  <c r="O30" i="101"/>
  <c r="O31" i="101" s="1"/>
  <c r="P30" i="101"/>
  <c r="P31" i="101" s="1"/>
  <c r="C30" i="101"/>
  <c r="G9" i="142"/>
  <c r="G10" i="142"/>
  <c r="G11" i="142"/>
  <c r="G12" i="142"/>
  <c r="G13" i="142"/>
  <c r="G14" i="142"/>
  <c r="G15" i="142"/>
  <c r="G16" i="142"/>
  <c r="G17" i="142"/>
  <c r="G18" i="142"/>
  <c r="G19" i="142"/>
  <c r="G20" i="142"/>
  <c r="G21" i="142"/>
  <c r="G22" i="142"/>
  <c r="G23" i="142"/>
  <c r="G24" i="142"/>
  <c r="G25" i="142"/>
  <c r="G26" i="142"/>
  <c r="G27" i="142"/>
  <c r="G8" i="142"/>
  <c r="D28" i="142"/>
  <c r="D29" i="142" s="1"/>
  <c r="E28" i="142"/>
  <c r="E29" i="142" s="1"/>
  <c r="F28" i="142"/>
  <c r="F29" i="142" s="1"/>
  <c r="K12" i="86"/>
  <c r="D31" i="101" l="1"/>
  <c r="G28" i="142"/>
  <c r="G29" i="142" s="1"/>
  <c r="I8" i="142"/>
  <c r="D32" i="138" l="1"/>
  <c r="E32" i="138"/>
  <c r="C32" i="138"/>
  <c r="E28" i="124" l="1"/>
  <c r="E20" i="124"/>
  <c r="E21" i="124"/>
  <c r="E22" i="124"/>
  <c r="O30" i="154" l="1"/>
  <c r="S30" i="154"/>
  <c r="K30" i="154"/>
  <c r="H10" i="124" l="1"/>
  <c r="H11" i="124"/>
  <c r="H12" i="124"/>
  <c r="H13" i="124"/>
  <c r="H14" i="124"/>
  <c r="H15" i="124"/>
  <c r="H16" i="124"/>
  <c r="H17" i="124"/>
  <c r="H18" i="124"/>
  <c r="H19" i="124"/>
  <c r="H20" i="124"/>
  <c r="H21" i="124"/>
  <c r="H22" i="124"/>
  <c r="H23" i="124"/>
  <c r="H24" i="124"/>
  <c r="H25" i="124"/>
  <c r="H26" i="124"/>
  <c r="H27" i="124"/>
  <c r="H28" i="124"/>
  <c r="H9" i="124"/>
  <c r="I9" i="142"/>
  <c r="I10" i="142"/>
  <c r="I11" i="142"/>
  <c r="I12" i="142"/>
  <c r="I13" i="142"/>
  <c r="I14" i="142"/>
  <c r="I15" i="142"/>
  <c r="I16" i="142"/>
  <c r="I17" i="142"/>
  <c r="I18" i="142"/>
  <c r="I19" i="142"/>
  <c r="I20" i="142"/>
  <c r="I21" i="142"/>
  <c r="I22" i="142"/>
  <c r="I23" i="142"/>
  <c r="I24" i="142"/>
  <c r="I25" i="142"/>
  <c r="H10" i="103" l="1"/>
  <c r="H11" i="103"/>
  <c r="H12" i="103"/>
  <c r="H13" i="103"/>
  <c r="H14" i="103"/>
  <c r="H15" i="103"/>
  <c r="H16" i="103"/>
  <c r="H17" i="103"/>
  <c r="H18" i="103"/>
  <c r="H19" i="103"/>
  <c r="H20" i="103"/>
  <c r="H21" i="103"/>
  <c r="H22" i="103"/>
  <c r="H23" i="103"/>
  <c r="H24" i="103"/>
  <c r="H25" i="103"/>
  <c r="H26" i="103"/>
  <c r="H27" i="103"/>
  <c r="H28" i="103"/>
  <c r="H9" i="103"/>
  <c r="O13" i="141"/>
  <c r="N13" i="141"/>
  <c r="O12" i="141"/>
  <c r="N12" i="141"/>
  <c r="J12" i="28" l="1"/>
  <c r="J13" i="28"/>
  <c r="J14" i="28"/>
  <c r="J15" i="28"/>
  <c r="J16" i="28"/>
  <c r="J17" i="28"/>
  <c r="J18" i="28"/>
  <c r="J19" i="28"/>
  <c r="J20" i="28"/>
  <c r="J21" i="28"/>
  <c r="J22" i="28"/>
  <c r="J23" i="28" l="1"/>
  <c r="D31" i="153"/>
  <c r="E31" i="153"/>
  <c r="F31" i="153"/>
  <c r="G31" i="153"/>
  <c r="H31" i="153"/>
  <c r="I31" i="153"/>
  <c r="J31" i="153"/>
  <c r="K31" i="153"/>
  <c r="L31" i="153"/>
  <c r="M31" i="153"/>
  <c r="N31" i="153"/>
  <c r="O31" i="153"/>
  <c r="P31" i="153"/>
  <c r="Q31" i="153"/>
  <c r="R31" i="153"/>
  <c r="S31" i="153"/>
  <c r="T31" i="153"/>
  <c r="U31" i="153"/>
  <c r="V31" i="153"/>
  <c r="C31" i="153"/>
  <c r="D30" i="154"/>
  <c r="E30" i="154"/>
  <c r="F30" i="154"/>
  <c r="G30" i="154"/>
  <c r="H30" i="154"/>
  <c r="I30" i="154"/>
  <c r="J30" i="154"/>
  <c r="L30" i="154"/>
  <c r="M30" i="154"/>
  <c r="N30" i="154"/>
  <c r="P30" i="154"/>
  <c r="Q30" i="154"/>
  <c r="R30" i="154"/>
  <c r="T30" i="154"/>
  <c r="U30" i="154"/>
  <c r="V30" i="154"/>
  <c r="C30" i="154"/>
  <c r="L12" i="96" l="1"/>
  <c r="M15" i="96" l="1"/>
  <c r="L15" i="96"/>
  <c r="L16" i="96" s="1"/>
  <c r="L23" i="96" s="1"/>
  <c r="K15" i="96"/>
  <c r="I15" i="96"/>
  <c r="H15" i="96"/>
  <c r="G15" i="96"/>
  <c r="I14" i="96"/>
  <c r="Q14" i="96" s="1"/>
  <c r="U14" i="96" s="1"/>
  <c r="H14" i="96"/>
  <c r="P14" i="96" s="1"/>
  <c r="T14" i="96" s="1"/>
  <c r="G14" i="96"/>
  <c r="O14" i="96" s="1"/>
  <c r="I13" i="96"/>
  <c r="Q13" i="96" s="1"/>
  <c r="U13" i="96" s="1"/>
  <c r="H13" i="96"/>
  <c r="P13" i="96" s="1"/>
  <c r="T13" i="96" s="1"/>
  <c r="G13" i="96"/>
  <c r="O13" i="96" s="1"/>
  <c r="M12" i="96"/>
  <c r="M16" i="96" s="1"/>
  <c r="M23" i="96" s="1"/>
  <c r="K12" i="96"/>
  <c r="K16" i="96" s="1"/>
  <c r="K23" i="96" s="1"/>
  <c r="I12" i="96"/>
  <c r="Q12" i="96" s="1"/>
  <c r="H12" i="96"/>
  <c r="P12" i="96" s="1"/>
  <c r="G12" i="96"/>
  <c r="I11" i="96"/>
  <c r="H11" i="96"/>
  <c r="G11" i="96"/>
  <c r="H31" i="47"/>
  <c r="M22" i="60"/>
  <c r="M31" i="60" s="1"/>
  <c r="P15" i="96" l="1"/>
  <c r="T15" i="96" s="1"/>
  <c r="P11" i="96"/>
  <c r="P16" i="96" s="1"/>
  <c r="P23" i="96" s="1"/>
  <c r="H16" i="96"/>
  <c r="H23" i="96" s="1"/>
  <c r="V14" i="96"/>
  <c r="O15" i="96"/>
  <c r="Q11" i="96"/>
  <c r="I16" i="96"/>
  <c r="I23" i="96" s="1"/>
  <c r="O12" i="96"/>
  <c r="R12" i="96" s="1"/>
  <c r="S14" i="96"/>
  <c r="R14" i="96"/>
  <c r="G16" i="96"/>
  <c r="G23" i="96" s="1"/>
  <c r="S13" i="96"/>
  <c r="V13" i="96" s="1"/>
  <c r="R13" i="96"/>
  <c r="Q15" i="96"/>
  <c r="U15" i="96" s="1"/>
  <c r="O11" i="96"/>
  <c r="U11" i="96"/>
  <c r="T11" i="96"/>
  <c r="Q16" i="96" l="1"/>
  <c r="Q23" i="96" s="1"/>
  <c r="R11" i="96"/>
  <c r="O16" i="96"/>
  <c r="O23" i="96" s="1"/>
  <c r="V15" i="96"/>
  <c r="R15" i="96"/>
  <c r="S15" i="96"/>
  <c r="H31" i="60"/>
  <c r="R16" i="96" l="1"/>
  <c r="R23" i="96" s="1"/>
  <c r="D29" i="152"/>
  <c r="E29" i="152"/>
  <c r="F29" i="152"/>
  <c r="G29" i="152"/>
  <c r="C29" i="152"/>
  <c r="D29" i="84" l="1"/>
  <c r="E29" i="84"/>
  <c r="F29" i="84"/>
  <c r="G29" i="84"/>
  <c r="H29" i="84"/>
  <c r="I29" i="84"/>
  <c r="C29" i="84"/>
  <c r="J10" i="84"/>
  <c r="J11" i="84"/>
  <c r="J12" i="84"/>
  <c r="J13" i="84"/>
  <c r="J14" i="84"/>
  <c r="J15" i="84"/>
  <c r="J16" i="84"/>
  <c r="J17" i="84"/>
  <c r="J18" i="84"/>
  <c r="J19" i="84"/>
  <c r="J20" i="84"/>
  <c r="J21" i="84"/>
  <c r="J22" i="84"/>
  <c r="J23" i="84"/>
  <c r="J24" i="84"/>
  <c r="J25" i="84"/>
  <c r="J26" i="84"/>
  <c r="J27" i="84"/>
  <c r="J28" i="84"/>
  <c r="J9" i="84"/>
  <c r="D32" i="66"/>
  <c r="E32" i="66"/>
  <c r="F32" i="66"/>
  <c r="C32" i="66"/>
  <c r="C28" i="142"/>
  <c r="J29" i="84" l="1"/>
  <c r="Q22" i="47" l="1"/>
  <c r="Q23" i="47"/>
  <c r="Q24" i="47"/>
  <c r="Q25" i="47"/>
  <c r="Q26" i="47"/>
  <c r="Q27" i="47"/>
  <c r="Q28" i="47"/>
  <c r="Q29" i="47"/>
  <c r="Q30" i="47"/>
  <c r="Q21" i="47"/>
  <c r="Q12" i="47"/>
  <c r="Q13" i="47"/>
  <c r="Q14" i="47"/>
  <c r="Q15" i="47"/>
  <c r="Q16" i="47"/>
  <c r="Q17" i="47"/>
  <c r="Q18" i="47"/>
  <c r="Q19" i="47"/>
  <c r="Q20" i="47"/>
  <c r="Q11" i="47"/>
  <c r="J12" i="111"/>
  <c r="Q31" i="47" l="1"/>
  <c r="E29" i="133"/>
  <c r="F29" i="133"/>
  <c r="H29" i="133"/>
  <c r="I29" i="133"/>
  <c r="J29" i="133"/>
  <c r="C29" i="133"/>
  <c r="F21" i="102" l="1"/>
  <c r="E21" i="102"/>
  <c r="D21" i="102"/>
  <c r="G20" i="102"/>
  <c r="G21" i="102" s="1"/>
  <c r="F18" i="102"/>
  <c r="E18" i="102"/>
  <c r="D18" i="102"/>
  <c r="G17" i="102"/>
  <c r="G16" i="102"/>
  <c r="G15" i="102"/>
  <c r="G14" i="102"/>
  <c r="G13" i="102"/>
  <c r="G12" i="102"/>
  <c r="G18" i="102" l="1"/>
  <c r="E25" i="100" l="1"/>
  <c r="F25" i="100" s="1"/>
  <c r="E19" i="100"/>
  <c r="E29" i="100" l="1"/>
  <c r="F19" i="100"/>
  <c r="F29" i="100" s="1"/>
  <c r="G44" i="56"/>
  <c r="G43" i="56"/>
  <c r="D44" i="56"/>
  <c r="D43" i="56"/>
  <c r="F12" i="56" l="1"/>
  <c r="B12" i="56"/>
  <c r="H11" i="56"/>
  <c r="H12" i="56" s="1"/>
  <c r="J11" i="56"/>
  <c r="J12" i="56" s="1"/>
  <c r="D11" i="56"/>
  <c r="D10" i="56"/>
  <c r="L10" i="56" s="1"/>
  <c r="D12" i="56" l="1"/>
  <c r="L11" i="56"/>
  <c r="L12" i="56" s="1"/>
  <c r="D31" i="65"/>
  <c r="E31" i="65"/>
  <c r="F31" i="65"/>
  <c r="G31" i="65"/>
  <c r="H31" i="65"/>
  <c r="I31" i="65"/>
  <c r="J31" i="65"/>
  <c r="L31" i="65"/>
  <c r="C31" i="65"/>
  <c r="K12" i="65"/>
  <c r="K13" i="65"/>
  <c r="K14" i="65"/>
  <c r="K15" i="65"/>
  <c r="K16" i="65"/>
  <c r="K17" i="65"/>
  <c r="K18" i="65"/>
  <c r="K19" i="65"/>
  <c r="K20" i="65"/>
  <c r="K21" i="65"/>
  <c r="K22" i="65"/>
  <c r="K23" i="65"/>
  <c r="K24" i="65"/>
  <c r="K25" i="65"/>
  <c r="K26" i="65"/>
  <c r="K27" i="65"/>
  <c r="K28" i="65"/>
  <c r="K29" i="65"/>
  <c r="K30" i="65"/>
  <c r="K11" i="65"/>
  <c r="K31" i="65" l="1"/>
  <c r="D28" i="62"/>
  <c r="E28" i="62"/>
  <c r="F28" i="62"/>
  <c r="G28" i="62"/>
  <c r="H28" i="62"/>
  <c r="I28" i="62"/>
  <c r="J28" i="62"/>
  <c r="K28" i="62"/>
  <c r="L28" i="62"/>
  <c r="M28" i="62"/>
  <c r="N28" i="62"/>
  <c r="O28" i="62"/>
  <c r="P28" i="62"/>
  <c r="Q28" i="62"/>
  <c r="R28" i="62"/>
  <c r="C28" i="62"/>
  <c r="T30" i="29" l="1"/>
  <c r="T29" i="29"/>
  <c r="T28" i="29"/>
  <c r="T27" i="29"/>
  <c r="T26" i="29"/>
  <c r="T25" i="29"/>
  <c r="T24" i="29"/>
  <c r="T23" i="29"/>
  <c r="T22" i="29"/>
  <c r="T21" i="29"/>
  <c r="T12" i="29"/>
  <c r="T13" i="29"/>
  <c r="T14" i="29"/>
  <c r="T15" i="29"/>
  <c r="T16" i="29"/>
  <c r="T17" i="29"/>
  <c r="T18" i="29"/>
  <c r="T19" i="29"/>
  <c r="T20" i="29"/>
  <c r="T31" i="29" l="1"/>
  <c r="G29" i="144" l="1"/>
  <c r="G31" i="29"/>
  <c r="N21" i="144"/>
  <c r="O21" i="144"/>
  <c r="J21" i="144"/>
  <c r="I21" i="144" s="1"/>
  <c r="T21" i="144" s="1"/>
  <c r="P21" i="144"/>
  <c r="P25" i="144"/>
  <c r="J25" i="144"/>
  <c r="I25" i="144" s="1"/>
  <c r="T25" i="144" s="1"/>
  <c r="N25" i="144"/>
  <c r="O25" i="144"/>
  <c r="P22" i="144"/>
  <c r="O22" i="144"/>
  <c r="N22" i="144"/>
  <c r="J22" i="144"/>
  <c r="I22" i="144" s="1"/>
  <c r="T22" i="144" s="1"/>
  <c r="N24" i="144"/>
  <c r="O24" i="144"/>
  <c r="P24" i="144"/>
  <c r="J24" i="144"/>
  <c r="I24" i="144" s="1"/>
  <c r="T24" i="144" s="1"/>
  <c r="N26" i="144"/>
  <c r="J26" i="144"/>
  <c r="I26" i="144" s="1"/>
  <c r="T26" i="144" s="1"/>
  <c r="O26" i="144"/>
  <c r="P26" i="144"/>
  <c r="J27" i="144"/>
  <c r="I27" i="144" s="1"/>
  <c r="T27" i="144" s="1"/>
  <c r="N27" i="144"/>
  <c r="O27" i="144"/>
  <c r="P27" i="144"/>
  <c r="P19" i="144"/>
  <c r="J19" i="144"/>
  <c r="I19" i="144" s="1"/>
  <c r="T19" i="144" s="1"/>
  <c r="N19" i="144"/>
  <c r="O19" i="144"/>
  <c r="N23" i="144"/>
  <c r="O23" i="144"/>
  <c r="P23" i="144"/>
  <c r="J23" i="144"/>
  <c r="I23" i="144" s="1"/>
  <c r="T23" i="144" s="1"/>
  <c r="O28" i="144"/>
  <c r="P28" i="144"/>
  <c r="J28" i="144"/>
  <c r="I28" i="144" s="1"/>
  <c r="T28" i="144" s="1"/>
  <c r="N28" i="144"/>
  <c r="O20" i="144"/>
  <c r="P20" i="144"/>
  <c r="N20" i="144"/>
  <c r="J20" i="144"/>
  <c r="I20" i="144" s="1"/>
  <c r="T20" i="144" s="1"/>
  <c r="N16" i="144"/>
  <c r="J16" i="144"/>
  <c r="I16" i="144" s="1"/>
  <c r="T16" i="144" s="1"/>
  <c r="P16" i="144"/>
  <c r="O16" i="144"/>
  <c r="J11" i="144"/>
  <c r="I11" i="144" s="1"/>
  <c r="T11" i="144" s="1"/>
  <c r="N11" i="144"/>
  <c r="P11" i="144"/>
  <c r="O11" i="144"/>
  <c r="P12" i="144"/>
  <c r="O12" i="144"/>
  <c r="N12" i="144"/>
  <c r="J12" i="144"/>
  <c r="I12" i="144" s="1"/>
  <c r="T12" i="144" s="1"/>
  <c r="P17" i="144"/>
  <c r="J17" i="144"/>
  <c r="I17" i="144" s="1"/>
  <c r="T17" i="144" s="1"/>
  <c r="O17" i="144"/>
  <c r="N17" i="144"/>
  <c r="O18" i="144"/>
  <c r="N18" i="144"/>
  <c r="J18" i="144"/>
  <c r="I18" i="144" s="1"/>
  <c r="T18" i="144" s="1"/>
  <c r="P18" i="144"/>
  <c r="J9" i="144"/>
  <c r="I9" i="144" s="1"/>
  <c r="P9" i="144"/>
  <c r="O9" i="144"/>
  <c r="N9" i="144"/>
  <c r="N14" i="144"/>
  <c r="P14" i="144"/>
  <c r="O14" i="144"/>
  <c r="J14" i="144"/>
  <c r="I14" i="144" s="1"/>
  <c r="T14" i="144" s="1"/>
  <c r="O10" i="144"/>
  <c r="N10" i="144"/>
  <c r="J10" i="144"/>
  <c r="I10" i="144" s="1"/>
  <c r="T10" i="144" s="1"/>
  <c r="P10" i="144"/>
  <c r="N13" i="144"/>
  <c r="O13" i="144"/>
  <c r="J13" i="144"/>
  <c r="I13" i="144" s="1"/>
  <c r="T13" i="144" s="1"/>
  <c r="P13" i="144"/>
  <c r="P15" i="144"/>
  <c r="O15" i="144"/>
  <c r="N15" i="144"/>
  <c r="J15" i="144"/>
  <c r="I15" i="144" s="1"/>
  <c r="T15" i="144" s="1"/>
  <c r="N28" i="29"/>
  <c r="I28" i="29"/>
  <c r="O28" i="29"/>
  <c r="P28" i="29"/>
  <c r="I26" i="29"/>
  <c r="N26" i="29"/>
  <c r="O26" i="29"/>
  <c r="P26" i="29"/>
  <c r="N25" i="29"/>
  <c r="O25" i="29"/>
  <c r="I25" i="29"/>
  <c r="P25" i="29"/>
  <c r="N23" i="29"/>
  <c r="O23" i="29"/>
  <c r="P23" i="29"/>
  <c r="I23" i="29"/>
  <c r="P27" i="29"/>
  <c r="I27" i="29"/>
  <c r="N27" i="29"/>
  <c r="O27" i="29"/>
  <c r="N24" i="29"/>
  <c r="I24" i="29"/>
  <c r="O24" i="29"/>
  <c r="P24" i="29"/>
  <c r="O30" i="29"/>
  <c r="P30" i="29"/>
  <c r="N30" i="29"/>
  <c r="I30" i="29"/>
  <c r="O22" i="29"/>
  <c r="N22" i="29"/>
  <c r="P22" i="29"/>
  <c r="I22" i="29"/>
  <c r="O21" i="29"/>
  <c r="N21" i="29"/>
  <c r="I21" i="29"/>
  <c r="P21" i="29"/>
  <c r="I29" i="29"/>
  <c r="O29" i="29"/>
  <c r="N29" i="29"/>
  <c r="P29" i="29"/>
  <c r="O20" i="29"/>
  <c r="N20" i="29"/>
  <c r="I20" i="29"/>
  <c r="P20" i="29"/>
  <c r="O12" i="29"/>
  <c r="N12" i="29"/>
  <c r="I12" i="29"/>
  <c r="P12" i="29"/>
  <c r="N15" i="29"/>
  <c r="O15" i="29"/>
  <c r="I15" i="29"/>
  <c r="P15" i="29"/>
  <c r="I11" i="29"/>
  <c r="N11" i="29"/>
  <c r="O11" i="29"/>
  <c r="P11" i="29"/>
  <c r="P17" i="29"/>
  <c r="O17" i="29"/>
  <c r="N17" i="29"/>
  <c r="I17" i="29"/>
  <c r="I13" i="29"/>
  <c r="P13" i="29"/>
  <c r="O13" i="29"/>
  <c r="N13" i="29"/>
  <c r="P18" i="29"/>
  <c r="I18" i="29"/>
  <c r="O18" i="29"/>
  <c r="N18" i="29"/>
  <c r="P14" i="29"/>
  <c r="O14" i="29"/>
  <c r="I14" i="29"/>
  <c r="N14" i="29"/>
  <c r="O16" i="29"/>
  <c r="I16" i="29"/>
  <c r="P16" i="29"/>
  <c r="N16" i="29"/>
  <c r="P19" i="29"/>
  <c r="I19" i="29"/>
  <c r="O19" i="29"/>
  <c r="N19" i="29"/>
  <c r="T9" i="144" l="1"/>
  <c r="T29" i="144" s="1"/>
  <c r="I29" i="144"/>
  <c r="M14" i="144"/>
  <c r="D31" i="93"/>
  <c r="J29" i="144"/>
  <c r="P29" i="144"/>
  <c r="O29" i="144"/>
  <c r="N29" i="144"/>
  <c r="M26" i="144"/>
  <c r="M16" i="144"/>
  <c r="M21" i="144"/>
  <c r="M23" i="144"/>
  <c r="M24" i="144"/>
  <c r="I31" i="29"/>
  <c r="N31" i="29"/>
  <c r="P31" i="29"/>
  <c r="O31" i="29"/>
  <c r="M15" i="29"/>
  <c r="M17" i="144"/>
  <c r="M26" i="29"/>
  <c r="M10" i="144"/>
  <c r="M29" i="29"/>
  <c r="M23" i="29"/>
  <c r="M25" i="29"/>
  <c r="M28" i="29"/>
  <c r="M13" i="144"/>
  <c r="M11" i="144"/>
  <c r="M27" i="144"/>
  <c r="M19" i="144"/>
  <c r="M22" i="144"/>
  <c r="M20" i="144"/>
  <c r="M25" i="144"/>
  <c r="M28" i="144"/>
  <c r="M9" i="144"/>
  <c r="M18" i="144"/>
  <c r="M15" i="144"/>
  <c r="M12" i="144"/>
  <c r="M21" i="29"/>
  <c r="M27" i="29"/>
  <c r="M30" i="29"/>
  <c r="M24" i="29"/>
  <c r="M22" i="29"/>
  <c r="M16" i="29"/>
  <c r="M11" i="29"/>
  <c r="M20" i="29"/>
  <c r="M18" i="29"/>
  <c r="M12" i="29"/>
  <c r="M17" i="29"/>
  <c r="M19" i="29"/>
  <c r="M14" i="29"/>
  <c r="M13" i="29"/>
  <c r="D23" i="27"/>
  <c r="E23" i="27"/>
  <c r="F23" i="27"/>
  <c r="G23" i="27"/>
  <c r="H23" i="27"/>
  <c r="I23" i="27"/>
  <c r="J23" i="27"/>
  <c r="K23" i="27"/>
  <c r="L23" i="27"/>
  <c r="J33" i="93" l="1"/>
  <c r="L33" i="93"/>
  <c r="H33" i="93"/>
  <c r="F33" i="93"/>
  <c r="M29" i="144"/>
  <c r="M31" i="29"/>
  <c r="D29" i="124" l="1"/>
  <c r="E29" i="124"/>
  <c r="F29" i="124"/>
  <c r="G29" i="124"/>
  <c r="H29" i="124"/>
  <c r="I29" i="124"/>
  <c r="J29" i="124"/>
  <c r="K29" i="124"/>
  <c r="L29" i="124"/>
  <c r="M29" i="124"/>
  <c r="N29" i="124"/>
  <c r="C29" i="124"/>
  <c r="D29" i="103"/>
  <c r="E29" i="103"/>
  <c r="F29" i="103"/>
  <c r="F30" i="103" s="1"/>
  <c r="G29" i="103"/>
  <c r="H29" i="103"/>
  <c r="C29" i="103"/>
  <c r="D31" i="117"/>
  <c r="E31" i="117"/>
  <c r="F31" i="117"/>
  <c r="G31" i="117"/>
  <c r="H31" i="117"/>
  <c r="I31" i="117"/>
  <c r="J31" i="117"/>
  <c r="K31" i="117"/>
  <c r="C31" i="117"/>
  <c r="D25" i="115"/>
  <c r="E25" i="115"/>
  <c r="F25" i="115"/>
  <c r="G25" i="115"/>
  <c r="H25" i="115"/>
  <c r="I25" i="115"/>
  <c r="I34" i="115" s="1"/>
  <c r="J25" i="115"/>
  <c r="J34" i="115" s="1"/>
  <c r="K25" i="115"/>
  <c r="C25" i="115"/>
  <c r="D29" i="155"/>
  <c r="E29" i="155"/>
  <c r="G29" i="155"/>
  <c r="H29" i="155"/>
  <c r="C29" i="155"/>
  <c r="D30" i="103" l="1"/>
  <c r="D25" i="14"/>
  <c r="F25" i="14"/>
  <c r="G25" i="14"/>
  <c r="G26" i="14" s="1"/>
  <c r="E24" i="14"/>
  <c r="H24" i="14" s="1"/>
  <c r="E15" i="14"/>
  <c r="H15" i="14" s="1"/>
  <c r="C25" i="14"/>
  <c r="D26" i="14" l="1"/>
  <c r="H25" i="14"/>
  <c r="H26" i="14" s="1"/>
  <c r="E25" i="14"/>
  <c r="E26" i="14" s="1"/>
  <c r="P31" i="114"/>
  <c r="P30" i="114"/>
  <c r="P29" i="114"/>
  <c r="P28" i="114"/>
  <c r="P27" i="114"/>
  <c r="P26" i="114"/>
  <c r="P25" i="114"/>
  <c r="P24" i="114"/>
  <c r="P23" i="114"/>
  <c r="P22" i="114"/>
  <c r="P21" i="114"/>
  <c r="P20" i="114"/>
  <c r="P19" i="114"/>
  <c r="P18" i="114"/>
  <c r="P17" i="114"/>
  <c r="P16" i="114"/>
  <c r="P15" i="114"/>
  <c r="P14" i="114"/>
  <c r="P13" i="114"/>
  <c r="P12" i="114"/>
  <c r="M31" i="114"/>
  <c r="M30" i="114"/>
  <c r="M29" i="114"/>
  <c r="M28" i="114"/>
  <c r="M27" i="114"/>
  <c r="M26" i="114"/>
  <c r="M25" i="114"/>
  <c r="M24" i="114"/>
  <c r="M23" i="114"/>
  <c r="M22" i="114"/>
  <c r="M21" i="114"/>
  <c r="M20" i="114"/>
  <c r="M19" i="114"/>
  <c r="M18" i="114"/>
  <c r="M17" i="114"/>
  <c r="M16" i="114"/>
  <c r="M15" i="114"/>
  <c r="M14" i="114"/>
  <c r="M13" i="114"/>
  <c r="M12" i="114"/>
  <c r="J31" i="114"/>
  <c r="J30" i="114"/>
  <c r="J29" i="114"/>
  <c r="J28" i="114"/>
  <c r="J27" i="114"/>
  <c r="J26" i="114"/>
  <c r="J25" i="114"/>
  <c r="J24" i="114"/>
  <c r="J23" i="114"/>
  <c r="J22" i="114"/>
  <c r="J21" i="114"/>
  <c r="J20" i="114"/>
  <c r="J19" i="114"/>
  <c r="J18" i="114"/>
  <c r="J17" i="114"/>
  <c r="J16" i="114"/>
  <c r="J15" i="114"/>
  <c r="J14" i="114"/>
  <c r="J13" i="114"/>
  <c r="J12" i="114"/>
  <c r="G13" i="114"/>
  <c r="G14" i="114"/>
  <c r="G15" i="114"/>
  <c r="G16" i="114"/>
  <c r="G17" i="114"/>
  <c r="G18" i="114"/>
  <c r="G19" i="114"/>
  <c r="G20" i="114"/>
  <c r="G21" i="114"/>
  <c r="G22" i="114"/>
  <c r="G23" i="114"/>
  <c r="G24" i="114"/>
  <c r="G25" i="114"/>
  <c r="G26" i="114"/>
  <c r="G27" i="114"/>
  <c r="G28" i="114"/>
  <c r="G29" i="114"/>
  <c r="G30" i="114"/>
  <c r="G31" i="114"/>
  <c r="G12" i="114"/>
  <c r="S30" i="88"/>
  <c r="S29" i="88"/>
  <c r="S28" i="88"/>
  <c r="S27" i="88"/>
  <c r="S26" i="88"/>
  <c r="R11" i="88"/>
  <c r="Q11" i="88"/>
  <c r="P30" i="88"/>
  <c r="P29" i="88"/>
  <c r="P28" i="88"/>
  <c r="P27" i="88"/>
  <c r="P26" i="88"/>
  <c r="P25" i="88"/>
  <c r="P24" i="88"/>
  <c r="P23" i="88"/>
  <c r="P22" i="88"/>
  <c r="P21" i="88"/>
  <c r="P20" i="88"/>
  <c r="P19" i="88"/>
  <c r="P18" i="88"/>
  <c r="P17" i="88"/>
  <c r="P16" i="88"/>
  <c r="P15" i="88"/>
  <c r="P14" i="88"/>
  <c r="P13" i="88"/>
  <c r="P12" i="88"/>
  <c r="P11" i="88"/>
  <c r="M30" i="88"/>
  <c r="M29" i="88"/>
  <c r="M28" i="88"/>
  <c r="M27" i="88"/>
  <c r="M26" i="88"/>
  <c r="M25" i="88"/>
  <c r="M24" i="88"/>
  <c r="M23" i="88"/>
  <c r="M22" i="88"/>
  <c r="M21" i="88"/>
  <c r="M20" i="88"/>
  <c r="M19" i="88"/>
  <c r="M18" i="88"/>
  <c r="M17" i="88"/>
  <c r="M16" i="88"/>
  <c r="M15" i="88"/>
  <c r="M14" i="88"/>
  <c r="M13" i="88"/>
  <c r="M12" i="88"/>
  <c r="M11" i="88"/>
  <c r="S23" i="88"/>
  <c r="J30" i="88"/>
  <c r="J29" i="88"/>
  <c r="J28" i="88"/>
  <c r="J27" i="88"/>
  <c r="J26" i="88"/>
  <c r="J25" i="88"/>
  <c r="J24" i="88"/>
  <c r="J23" i="88"/>
  <c r="J22" i="88"/>
  <c r="J21" i="88"/>
  <c r="J20" i="88"/>
  <c r="J19" i="88"/>
  <c r="J18" i="88"/>
  <c r="J17" i="88"/>
  <c r="J16" i="88"/>
  <c r="J15" i="88"/>
  <c r="J14" i="88"/>
  <c r="J13" i="88"/>
  <c r="J12" i="88"/>
  <c r="J11" i="88"/>
  <c r="G12" i="88"/>
  <c r="G13" i="88"/>
  <c r="G14" i="88"/>
  <c r="G15" i="88"/>
  <c r="G16" i="88"/>
  <c r="G17" i="88"/>
  <c r="G18" i="88"/>
  <c r="G19" i="88"/>
  <c r="G20" i="88"/>
  <c r="G21" i="88"/>
  <c r="G22" i="88"/>
  <c r="G23" i="88"/>
  <c r="G24" i="88"/>
  <c r="G25" i="88"/>
  <c r="G26" i="88"/>
  <c r="G27" i="88"/>
  <c r="G28" i="88"/>
  <c r="G29" i="88"/>
  <c r="G30" i="88"/>
  <c r="G11" i="88"/>
  <c r="P31" i="75"/>
  <c r="O31" i="75"/>
  <c r="N31" i="75"/>
  <c r="K31" i="75"/>
  <c r="H31" i="75"/>
  <c r="E31" i="75"/>
  <c r="P30" i="75"/>
  <c r="O30" i="75"/>
  <c r="N30" i="75"/>
  <c r="K30" i="75"/>
  <c r="H30" i="75"/>
  <c r="E30" i="75"/>
  <c r="P29" i="75"/>
  <c r="O29" i="75"/>
  <c r="N29" i="75"/>
  <c r="K29" i="75"/>
  <c r="H29" i="75"/>
  <c r="E29" i="75"/>
  <c r="P28" i="75"/>
  <c r="O28" i="75"/>
  <c r="N28" i="75"/>
  <c r="K28" i="75"/>
  <c r="H28" i="75"/>
  <c r="E28" i="75"/>
  <c r="P27" i="75"/>
  <c r="O27" i="75"/>
  <c r="N27" i="75"/>
  <c r="K27" i="75"/>
  <c r="H27" i="75"/>
  <c r="E27" i="75"/>
  <c r="P26" i="75"/>
  <c r="O26" i="75"/>
  <c r="N26" i="75"/>
  <c r="K26" i="75"/>
  <c r="H26" i="75"/>
  <c r="E26" i="75"/>
  <c r="P25" i="75"/>
  <c r="O25" i="75"/>
  <c r="N25" i="75"/>
  <c r="K25" i="75"/>
  <c r="H25" i="75"/>
  <c r="E25" i="75"/>
  <c r="P24" i="75"/>
  <c r="O24" i="75"/>
  <c r="N24" i="75"/>
  <c r="K24" i="75"/>
  <c r="H24" i="75"/>
  <c r="E24" i="75"/>
  <c r="P23" i="75"/>
  <c r="O23" i="75"/>
  <c r="N23" i="75"/>
  <c r="K23" i="75"/>
  <c r="H23" i="75"/>
  <c r="E23" i="75"/>
  <c r="P22" i="75"/>
  <c r="O22" i="75"/>
  <c r="N22" i="75"/>
  <c r="K22" i="75"/>
  <c r="H22" i="75"/>
  <c r="E22" i="75"/>
  <c r="P21" i="75"/>
  <c r="O21" i="75"/>
  <c r="N21" i="75"/>
  <c r="K21" i="75"/>
  <c r="H21" i="75"/>
  <c r="E21" i="75"/>
  <c r="P20" i="75"/>
  <c r="O20" i="75"/>
  <c r="N20" i="75"/>
  <c r="K20" i="75"/>
  <c r="H20" i="75"/>
  <c r="E20" i="75"/>
  <c r="P19" i="75"/>
  <c r="O19" i="75"/>
  <c r="N19" i="75"/>
  <c r="K19" i="75"/>
  <c r="H19" i="75"/>
  <c r="E19" i="75"/>
  <c r="P18" i="75"/>
  <c r="O18" i="75"/>
  <c r="N18" i="75"/>
  <c r="K18" i="75"/>
  <c r="H18" i="75"/>
  <c r="E18" i="75"/>
  <c r="P17" i="75"/>
  <c r="O17" i="75"/>
  <c r="N17" i="75"/>
  <c r="K17" i="75"/>
  <c r="H17" i="75"/>
  <c r="E17" i="75"/>
  <c r="P16" i="75"/>
  <c r="O16" i="75"/>
  <c r="N16" i="75"/>
  <c r="K16" i="75"/>
  <c r="H16" i="75"/>
  <c r="E16" i="75"/>
  <c r="P15" i="75"/>
  <c r="O15" i="75"/>
  <c r="N15" i="75"/>
  <c r="K15" i="75"/>
  <c r="H15" i="75"/>
  <c r="E15" i="75"/>
  <c r="P14" i="75"/>
  <c r="O14" i="75"/>
  <c r="N14" i="75"/>
  <c r="K14" i="75"/>
  <c r="H14" i="75"/>
  <c r="E14" i="75"/>
  <c r="P13" i="75"/>
  <c r="O13" i="75"/>
  <c r="N13" i="75"/>
  <c r="K13" i="75"/>
  <c r="H13" i="75"/>
  <c r="E13" i="75"/>
  <c r="P12" i="75"/>
  <c r="O12" i="75"/>
  <c r="N12" i="75"/>
  <c r="K12" i="75"/>
  <c r="H12" i="75"/>
  <c r="E12" i="75"/>
  <c r="P33" i="7"/>
  <c r="O33" i="7"/>
  <c r="P32" i="7"/>
  <c r="O32" i="7"/>
  <c r="P31" i="7"/>
  <c r="O31" i="7"/>
  <c r="P30" i="7"/>
  <c r="O30" i="7"/>
  <c r="Q30" i="7" s="1"/>
  <c r="P29" i="7"/>
  <c r="O29" i="7"/>
  <c r="P28" i="7"/>
  <c r="O28" i="7"/>
  <c r="P27" i="7"/>
  <c r="O27" i="7"/>
  <c r="P26" i="7"/>
  <c r="O26" i="7"/>
  <c r="Q26" i="7" s="1"/>
  <c r="P25" i="7"/>
  <c r="O25" i="7"/>
  <c r="P24" i="7"/>
  <c r="O24" i="7"/>
  <c r="O15" i="7"/>
  <c r="P15" i="7"/>
  <c r="O16" i="7"/>
  <c r="P16" i="7"/>
  <c r="O17" i="7"/>
  <c r="Q17" i="7" s="1"/>
  <c r="P17" i="7"/>
  <c r="O18" i="7"/>
  <c r="P18" i="7"/>
  <c r="O19" i="7"/>
  <c r="P19" i="7"/>
  <c r="O20" i="7"/>
  <c r="P20" i="7"/>
  <c r="O21" i="7"/>
  <c r="P21" i="7"/>
  <c r="O22" i="7"/>
  <c r="P22" i="7"/>
  <c r="O23" i="7"/>
  <c r="P23" i="7"/>
  <c r="P14" i="7"/>
  <c r="O14" i="7"/>
  <c r="N33" i="7"/>
  <c r="N32" i="7"/>
  <c r="N31" i="7"/>
  <c r="N30" i="7"/>
  <c r="N29" i="7"/>
  <c r="N28" i="7"/>
  <c r="N27" i="7"/>
  <c r="N26" i="7"/>
  <c r="N25" i="7"/>
  <c r="N24" i="7"/>
  <c r="N23" i="7"/>
  <c r="N22" i="7"/>
  <c r="N21" i="7"/>
  <c r="N20" i="7"/>
  <c r="N19" i="7"/>
  <c r="N18" i="7"/>
  <c r="N17" i="7"/>
  <c r="N16" i="7"/>
  <c r="N15" i="7"/>
  <c r="N14" i="7"/>
  <c r="K33" i="7"/>
  <c r="K32" i="7"/>
  <c r="K31" i="7"/>
  <c r="K30" i="7"/>
  <c r="K29" i="7"/>
  <c r="K28" i="7"/>
  <c r="K27" i="7"/>
  <c r="K26" i="7"/>
  <c r="K25" i="7"/>
  <c r="K24" i="7"/>
  <c r="K23" i="7"/>
  <c r="K22" i="7"/>
  <c r="K21" i="7"/>
  <c r="K20" i="7"/>
  <c r="K19" i="7"/>
  <c r="K18" i="7"/>
  <c r="K17" i="7"/>
  <c r="K16" i="7"/>
  <c r="K15" i="7"/>
  <c r="K14" i="7"/>
  <c r="E33" i="7"/>
  <c r="E32" i="7"/>
  <c r="E31" i="7"/>
  <c r="E30" i="7"/>
  <c r="E29" i="7"/>
  <c r="E28" i="7"/>
  <c r="E27" i="7"/>
  <c r="E26" i="7"/>
  <c r="E25" i="7"/>
  <c r="E24" i="7"/>
  <c r="E23" i="7"/>
  <c r="E22" i="7"/>
  <c r="E21" i="7"/>
  <c r="E20" i="7"/>
  <c r="E19" i="7"/>
  <c r="E18" i="7"/>
  <c r="E17" i="7"/>
  <c r="E16" i="7"/>
  <c r="E15" i="7"/>
  <c r="E14" i="7"/>
  <c r="H15" i="7"/>
  <c r="H16" i="7"/>
  <c r="H17" i="7"/>
  <c r="H18" i="7"/>
  <c r="H19" i="7"/>
  <c r="H20" i="7"/>
  <c r="H21" i="7"/>
  <c r="H22" i="7"/>
  <c r="H23" i="7"/>
  <c r="H24" i="7"/>
  <c r="H25" i="7"/>
  <c r="H26" i="7"/>
  <c r="H27" i="7"/>
  <c r="H28" i="7"/>
  <c r="H29" i="7"/>
  <c r="H30" i="7"/>
  <c r="H31" i="7"/>
  <c r="H32" i="7"/>
  <c r="H33" i="7"/>
  <c r="H14" i="7"/>
  <c r="E19" i="86"/>
  <c r="E31" i="86"/>
  <c r="K13" i="86"/>
  <c r="K14" i="86"/>
  <c r="K15" i="86"/>
  <c r="K16" i="86"/>
  <c r="K17" i="86"/>
  <c r="K18" i="86"/>
  <c r="K20" i="86"/>
  <c r="K21" i="86"/>
  <c r="K22" i="86"/>
  <c r="K23" i="86"/>
  <c r="K24" i="86"/>
  <c r="K25" i="86"/>
  <c r="K26" i="86"/>
  <c r="K27" i="86"/>
  <c r="K28" i="86"/>
  <c r="K29" i="86"/>
  <c r="K30" i="86"/>
  <c r="J13" i="86"/>
  <c r="J14" i="86"/>
  <c r="J15" i="86"/>
  <c r="J16" i="86"/>
  <c r="J17" i="86"/>
  <c r="J18" i="86"/>
  <c r="J19" i="86"/>
  <c r="J20" i="86"/>
  <c r="J21" i="86"/>
  <c r="J22" i="86"/>
  <c r="J23" i="86"/>
  <c r="J24" i="86"/>
  <c r="J25" i="86"/>
  <c r="J26" i="86"/>
  <c r="J27" i="86"/>
  <c r="J28" i="86"/>
  <c r="J29" i="86"/>
  <c r="J30" i="86"/>
  <c r="J31" i="86"/>
  <c r="J12" i="86"/>
  <c r="G11" i="5"/>
  <c r="G30" i="74"/>
  <c r="G29" i="74"/>
  <c r="G28" i="74"/>
  <c r="G27" i="74"/>
  <c r="G26" i="74"/>
  <c r="G25" i="74"/>
  <c r="G24" i="74"/>
  <c r="G23" i="74"/>
  <c r="G22" i="74"/>
  <c r="G21" i="74"/>
  <c r="G12" i="74"/>
  <c r="G13" i="74"/>
  <c r="G14" i="74"/>
  <c r="G15" i="74"/>
  <c r="G16" i="74"/>
  <c r="G17" i="74"/>
  <c r="G18" i="74"/>
  <c r="G19" i="74"/>
  <c r="G20" i="74"/>
  <c r="G11" i="74"/>
  <c r="G31" i="74" l="1"/>
  <c r="G33" i="5" s="1"/>
  <c r="E32" i="75"/>
  <c r="E35" i="7" s="1"/>
  <c r="P34" i="7"/>
  <c r="M31" i="88"/>
  <c r="M33" i="88" s="1"/>
  <c r="Q32" i="7"/>
  <c r="G31" i="88"/>
  <c r="S27" i="114"/>
  <c r="S29" i="114"/>
  <c r="Q16" i="7"/>
  <c r="Q29" i="7"/>
  <c r="R32" i="114"/>
  <c r="R32" i="88" s="1"/>
  <c r="Q31" i="88"/>
  <c r="H32" i="75"/>
  <c r="H35" i="7" s="1"/>
  <c r="O34" i="7"/>
  <c r="H34" i="7"/>
  <c r="S18" i="114"/>
  <c r="G32" i="114"/>
  <c r="G32" i="88" s="1"/>
  <c r="Q32" i="114"/>
  <c r="Q32" i="88" s="1"/>
  <c r="S31" i="114"/>
  <c r="S30" i="114"/>
  <c r="J32" i="114"/>
  <c r="J32" i="88" s="1"/>
  <c r="M32" i="114"/>
  <c r="M32" i="88" s="1"/>
  <c r="P32" i="114"/>
  <c r="P32" i="88" s="1"/>
  <c r="S14" i="114"/>
  <c r="J31" i="88"/>
  <c r="R31" i="88"/>
  <c r="P31" i="88"/>
  <c r="E34" i="7"/>
  <c r="Q20" i="75"/>
  <c r="N32" i="75"/>
  <c r="N35" i="7" s="1"/>
  <c r="Q27" i="75"/>
  <c r="K34" i="7"/>
  <c r="K36" i="7" s="1"/>
  <c r="N34" i="7"/>
  <c r="N36" i="7" s="1"/>
  <c r="J32" i="86"/>
  <c r="Q22" i="7"/>
  <c r="Q18" i="7"/>
  <c r="Q24" i="7"/>
  <c r="Q28" i="7"/>
  <c r="P32" i="75"/>
  <c r="P35" i="7" s="1"/>
  <c r="P36" i="7" s="1"/>
  <c r="S19" i="88"/>
  <c r="S17" i="88"/>
  <c r="S15" i="88"/>
  <c r="S13" i="88"/>
  <c r="S26" i="114"/>
  <c r="Q12" i="75"/>
  <c r="O32" i="75"/>
  <c r="O35" i="7" s="1"/>
  <c r="O36" i="7" s="1"/>
  <c r="S28" i="114"/>
  <c r="K19" i="86"/>
  <c r="E32" i="86"/>
  <c r="K32" i="75"/>
  <c r="K35" i="7" s="1"/>
  <c r="S21" i="114"/>
  <c r="S17" i="114"/>
  <c r="S13" i="114"/>
  <c r="Q19" i="75"/>
  <c r="S15" i="114"/>
  <c r="S23" i="114"/>
  <c r="S16" i="114"/>
  <c r="S12" i="114"/>
  <c r="S24" i="114"/>
  <c r="S20" i="88"/>
  <c r="S16" i="88"/>
  <c r="S12" i="88"/>
  <c r="S24" i="88"/>
  <c r="Q21" i="7"/>
  <c r="Q33" i="7"/>
  <c r="Q20" i="7"/>
  <c r="Q25" i="75"/>
  <c r="S14" i="88"/>
  <c r="S22" i="88"/>
  <c r="S19" i="114"/>
  <c r="S25" i="114"/>
  <c r="Q23" i="7"/>
  <c r="Q19" i="7"/>
  <c r="Q15" i="7"/>
  <c r="Q27" i="7"/>
  <c r="Q31" i="7"/>
  <c r="Q26" i="75"/>
  <c r="S20" i="114"/>
  <c r="S22" i="114"/>
  <c r="S21" i="88"/>
  <c r="S18" i="88"/>
  <c r="S25" i="88"/>
  <c r="S11" i="88"/>
  <c r="Q29" i="75"/>
  <c r="Q21" i="75"/>
  <c r="Q22" i="75"/>
  <c r="Q23" i="75"/>
  <c r="Q13" i="75"/>
  <c r="Q14" i="75"/>
  <c r="Q18" i="75"/>
  <c r="Q24" i="75"/>
  <c r="Q31" i="75"/>
  <c r="Q28" i="75"/>
  <c r="Q30" i="75"/>
  <c r="Q16" i="75"/>
  <c r="Q15" i="75"/>
  <c r="Q17" i="75"/>
  <c r="Q25" i="7"/>
  <c r="Q14" i="7"/>
  <c r="K31" i="86"/>
  <c r="P33" i="88" l="1"/>
  <c r="G33" i="88"/>
  <c r="M34" i="88" s="1"/>
  <c r="E36" i="7"/>
  <c r="K37" i="7" s="1"/>
  <c r="M37" i="7"/>
  <c r="L37" i="7"/>
  <c r="J33" i="88"/>
  <c r="H36" i="7"/>
  <c r="Q33" i="88"/>
  <c r="R33" i="88"/>
  <c r="K32" i="86"/>
  <c r="Q32" i="75"/>
  <c r="Q35" i="7" s="1"/>
  <c r="S32" i="114"/>
  <c r="S32" i="88" s="1"/>
  <c r="Q34" i="7"/>
  <c r="S31" i="88"/>
  <c r="G12" i="5"/>
  <c r="G13" i="5"/>
  <c r="G14" i="5"/>
  <c r="G15" i="5"/>
  <c r="G16" i="5"/>
  <c r="G17" i="5"/>
  <c r="G18" i="5"/>
  <c r="G19" i="5"/>
  <c r="G20" i="5"/>
  <c r="G21" i="5"/>
  <c r="G22" i="5"/>
  <c r="G23" i="5"/>
  <c r="G24" i="5"/>
  <c r="G25" i="5"/>
  <c r="G26" i="5"/>
  <c r="G27" i="5"/>
  <c r="G28" i="5"/>
  <c r="G29" i="5"/>
  <c r="G30" i="5"/>
  <c r="H23" i="111"/>
  <c r="J23" i="111" s="1"/>
  <c r="Q36" i="7" l="1"/>
  <c r="Q37" i="7" s="1"/>
  <c r="H37" i="7"/>
  <c r="N37" i="7"/>
  <c r="J34" i="88"/>
  <c r="P34" i="88"/>
  <c r="O34" i="88"/>
  <c r="N34" i="88"/>
  <c r="S33" i="88"/>
  <c r="S34" i="88" s="1"/>
  <c r="G31" i="5"/>
  <c r="G34" i="5" s="1"/>
  <c r="G35" i="5" s="1"/>
  <c r="H32" i="111"/>
  <c r="H32" i="4" s="1"/>
  <c r="H33" i="4" s="1"/>
  <c r="I36" i="4" l="1"/>
  <c r="H37" i="4"/>
  <c r="F11" i="4"/>
  <c r="F12" i="111"/>
  <c r="F32" i="111" s="1"/>
  <c r="F32" i="4" s="1"/>
  <c r="D22" i="4"/>
  <c r="L30" i="59"/>
  <c r="L29" i="59"/>
  <c r="L28" i="59"/>
  <c r="L27" i="59"/>
  <c r="L26" i="59"/>
  <c r="L25" i="59"/>
  <c r="L24" i="59"/>
  <c r="L23" i="59"/>
  <c r="L22" i="59"/>
  <c r="L21" i="59"/>
  <c r="L20" i="59"/>
  <c r="L19" i="59"/>
  <c r="L18" i="59"/>
  <c r="L17" i="59"/>
  <c r="L16" i="59"/>
  <c r="L15" i="59"/>
  <c r="L14" i="59"/>
  <c r="L13" i="59"/>
  <c r="L12" i="59"/>
  <c r="L11" i="59"/>
  <c r="G12" i="59"/>
  <c r="G13" i="59"/>
  <c r="G14" i="59"/>
  <c r="G15" i="59"/>
  <c r="G16" i="59"/>
  <c r="G17" i="59"/>
  <c r="M17" i="59" s="1"/>
  <c r="G18" i="59"/>
  <c r="G19" i="59"/>
  <c r="M19" i="59" s="1"/>
  <c r="G20" i="59"/>
  <c r="G21" i="59"/>
  <c r="G22" i="59"/>
  <c r="G23" i="59"/>
  <c r="G24" i="59"/>
  <c r="G25" i="59"/>
  <c r="M25" i="59" s="1"/>
  <c r="G26" i="59"/>
  <c r="G27" i="59"/>
  <c r="M27" i="59" s="1"/>
  <c r="G28" i="59"/>
  <c r="G29" i="59"/>
  <c r="G30" i="59"/>
  <c r="M30" i="59" s="1"/>
  <c r="G11" i="59"/>
  <c r="L11" i="58"/>
  <c r="M10" i="58"/>
  <c r="L30" i="58"/>
  <c r="L29" i="58"/>
  <c r="L28" i="58"/>
  <c r="L27" i="58"/>
  <c r="L26" i="58"/>
  <c r="L25" i="58"/>
  <c r="L24" i="58"/>
  <c r="L23" i="58"/>
  <c r="L22" i="58"/>
  <c r="L21" i="58"/>
  <c r="L20" i="58"/>
  <c r="L19" i="58"/>
  <c r="L18" i="58"/>
  <c r="L17" i="58"/>
  <c r="L16" i="58"/>
  <c r="L15" i="58"/>
  <c r="L14" i="58"/>
  <c r="L13" i="58"/>
  <c r="L12" i="58"/>
  <c r="G30" i="58"/>
  <c r="G29" i="58"/>
  <c r="G28" i="58"/>
  <c r="G27" i="58"/>
  <c r="G26" i="58"/>
  <c r="G25" i="58"/>
  <c r="G24" i="58"/>
  <c r="G23" i="58"/>
  <c r="G22" i="58"/>
  <c r="G21" i="58"/>
  <c r="G12" i="58"/>
  <c r="G13" i="58"/>
  <c r="G14" i="58"/>
  <c r="G15" i="58"/>
  <c r="G16" i="58"/>
  <c r="G17" i="58"/>
  <c r="G18" i="58"/>
  <c r="G19" i="58"/>
  <c r="G20" i="58"/>
  <c r="G11" i="58"/>
  <c r="L31" i="1"/>
  <c r="L30" i="1"/>
  <c r="L29" i="1"/>
  <c r="L28" i="1"/>
  <c r="L27" i="1"/>
  <c r="L26" i="1"/>
  <c r="L25" i="1"/>
  <c r="L24" i="1"/>
  <c r="L23" i="1"/>
  <c r="L22" i="1"/>
  <c r="L21" i="1"/>
  <c r="L20" i="1"/>
  <c r="L19" i="1"/>
  <c r="L18" i="1"/>
  <c r="L17" i="1"/>
  <c r="L16" i="1"/>
  <c r="L15" i="1"/>
  <c r="L14" i="1"/>
  <c r="L13" i="1"/>
  <c r="L12" i="1"/>
  <c r="G13" i="1"/>
  <c r="G14" i="1"/>
  <c r="G15" i="1"/>
  <c r="G16" i="1"/>
  <c r="G17" i="1"/>
  <c r="G18" i="1"/>
  <c r="G19" i="1"/>
  <c r="G20" i="1"/>
  <c r="G21" i="1"/>
  <c r="G22" i="1"/>
  <c r="G23" i="1"/>
  <c r="G24" i="1"/>
  <c r="G25" i="1"/>
  <c r="G26" i="1"/>
  <c r="G27" i="1"/>
  <c r="G28" i="1"/>
  <c r="G29" i="1"/>
  <c r="G30" i="1"/>
  <c r="G31" i="1"/>
  <c r="G12" i="1"/>
  <c r="D31" i="4" l="1"/>
  <c r="F22" i="4"/>
  <c r="F31" i="4" s="1"/>
  <c r="F33" i="4" s="1"/>
  <c r="H34" i="4" s="1"/>
  <c r="M11" i="59"/>
  <c r="G31" i="59"/>
  <c r="L31" i="59"/>
  <c r="M11" i="58"/>
  <c r="G31" i="58"/>
  <c r="G32" i="1"/>
  <c r="L32" i="1"/>
  <c r="M27" i="58"/>
  <c r="L31" i="58"/>
  <c r="M14" i="59"/>
  <c r="M26" i="59"/>
  <c r="M28" i="59"/>
  <c r="M18" i="59"/>
  <c r="M20" i="59"/>
  <c r="M29" i="59"/>
  <c r="M14" i="58"/>
  <c r="M16" i="58"/>
  <c r="M23" i="58"/>
  <c r="M17" i="58"/>
  <c r="M22" i="59"/>
  <c r="M24" i="58"/>
  <c r="M21" i="58"/>
  <c r="M25" i="58"/>
  <c r="M29" i="58"/>
  <c r="M15" i="59"/>
  <c r="M23" i="59"/>
  <c r="M16" i="59"/>
  <c r="M18" i="58"/>
  <c r="M26" i="58"/>
  <c r="M15" i="58"/>
  <c r="M13" i="59"/>
  <c r="M21" i="59"/>
  <c r="M24" i="59"/>
  <c r="M12" i="59"/>
  <c r="M22" i="58"/>
  <c r="M30" i="58"/>
  <c r="M19" i="58"/>
  <c r="M20" i="58"/>
  <c r="M12" i="58"/>
  <c r="M28" i="58"/>
  <c r="M13" i="58"/>
  <c r="J32" i="4" l="1"/>
  <c r="K32" i="4"/>
  <c r="L33" i="4" s="1"/>
  <c r="M31" i="59"/>
  <c r="M31" i="58"/>
  <c r="G12" i="47"/>
  <c r="G13" i="47"/>
  <c r="G14" i="47"/>
  <c r="G15" i="47"/>
  <c r="G16" i="47"/>
  <c r="G17" i="47"/>
  <c r="G18" i="47"/>
  <c r="G19" i="47"/>
  <c r="G20" i="47"/>
  <c r="G21" i="47"/>
  <c r="G22" i="47"/>
  <c r="G23" i="47"/>
  <c r="G24" i="47"/>
  <c r="G25" i="47"/>
  <c r="G26" i="47"/>
  <c r="G27" i="47"/>
  <c r="G28" i="47"/>
  <c r="G29" i="47"/>
  <c r="G30" i="47"/>
  <c r="G11" i="47"/>
  <c r="Q30" i="60"/>
  <c r="Q29" i="60"/>
  <c r="Q28" i="60"/>
  <c r="Q27" i="60"/>
  <c r="Q26" i="60"/>
  <c r="Q25" i="60"/>
  <c r="Q24" i="60"/>
  <c r="Q23" i="60"/>
  <c r="Q22" i="60"/>
  <c r="Q21" i="60"/>
  <c r="Q20" i="60"/>
  <c r="Q19" i="60"/>
  <c r="Q18" i="60"/>
  <c r="Q17" i="60"/>
  <c r="Q16" i="60"/>
  <c r="Q15" i="60"/>
  <c r="Q14" i="60"/>
  <c r="Q13" i="60"/>
  <c r="Q12" i="60"/>
  <c r="Q11" i="60"/>
  <c r="Q31" i="60" s="1"/>
  <c r="L30" i="60"/>
  <c r="L29" i="60"/>
  <c r="L28" i="60"/>
  <c r="L27" i="60"/>
  <c r="L26" i="60"/>
  <c r="L25" i="60"/>
  <c r="L24" i="60"/>
  <c r="L23" i="60"/>
  <c r="L22" i="60"/>
  <c r="L21" i="60"/>
  <c r="L20" i="60"/>
  <c r="L19" i="60"/>
  <c r="L18" i="60"/>
  <c r="L17" i="60"/>
  <c r="L16" i="60"/>
  <c r="L15" i="60"/>
  <c r="L14" i="60"/>
  <c r="L13" i="60"/>
  <c r="L12" i="60"/>
  <c r="L11" i="60"/>
  <c r="G12" i="60"/>
  <c r="G13" i="60"/>
  <c r="G14" i="60"/>
  <c r="G15" i="60"/>
  <c r="G16" i="60"/>
  <c r="G17" i="60"/>
  <c r="G18" i="60"/>
  <c r="G19" i="60"/>
  <c r="G20" i="60"/>
  <c r="G21" i="60"/>
  <c r="G22" i="60"/>
  <c r="G23" i="60"/>
  <c r="G24" i="60"/>
  <c r="G25" i="60"/>
  <c r="G26" i="60"/>
  <c r="G27" i="60"/>
  <c r="G28" i="60"/>
  <c r="G29" i="60"/>
  <c r="G30" i="60"/>
  <c r="G11" i="60"/>
  <c r="G31" i="60" s="1"/>
  <c r="L31" i="60" l="1"/>
  <c r="L32" i="60" s="1"/>
  <c r="G31" i="47"/>
  <c r="G32" i="60" s="1"/>
  <c r="G33" i="60" s="1"/>
  <c r="L31" i="47"/>
  <c r="L32" i="47" s="1"/>
  <c r="F9" i="141"/>
  <c r="F11" i="141"/>
  <c r="F12" i="141"/>
  <c r="F13" i="141"/>
  <c r="F15" i="141"/>
  <c r="F17" i="141"/>
  <c r="F18" i="141"/>
  <c r="F20" i="141"/>
  <c r="F21" i="141"/>
  <c r="F22" i="141"/>
  <c r="F23" i="141"/>
  <c r="F24" i="141"/>
  <c r="F25" i="141"/>
  <c r="F26" i="141"/>
  <c r="F27" i="141"/>
  <c r="F8" i="141"/>
  <c r="F28" i="141" l="1"/>
  <c r="C23" i="28"/>
  <c r="C23" i="27"/>
  <c r="D16" i="96" l="1"/>
  <c r="D23" i="96" s="1"/>
  <c r="T12" i="96"/>
  <c r="T16" i="96" s="1"/>
  <c r="T23" i="96" s="1"/>
  <c r="E16" i="96"/>
  <c r="E23" i="96" s="1"/>
  <c r="S12" i="96"/>
  <c r="U12" i="96"/>
  <c r="U16" i="96" s="1"/>
  <c r="U23" i="96" s="1"/>
  <c r="V12" i="96" l="1"/>
  <c r="S11" i="96"/>
  <c r="S16" i="96" s="1"/>
  <c r="S23" i="96" s="1"/>
  <c r="C16" i="96"/>
  <c r="C23" i="96" s="1"/>
  <c r="F11" i="96"/>
  <c r="V11" i="96" l="1"/>
  <c r="F16" i="96"/>
  <c r="F23" i="96" s="1"/>
  <c r="V16" i="96"/>
  <c r="V23" i="96" s="1"/>
</calcChain>
</file>

<file path=xl/sharedStrings.xml><?xml version="1.0" encoding="utf-8"?>
<sst xmlns="http://schemas.openxmlformats.org/spreadsheetml/2006/main" count="3740" uniqueCount="1068">
  <si>
    <t>[Mid-Day Meal Scheme]</t>
  </si>
  <si>
    <t>State:</t>
  </si>
  <si>
    <t>S.No.</t>
  </si>
  <si>
    <t>Name of District</t>
  </si>
  <si>
    <t>No. of  Institutions</t>
  </si>
  <si>
    <t xml:space="preserve">(Govt+LB)Schools </t>
  </si>
  <si>
    <t>GA Schools</t>
  </si>
  <si>
    <t>Govt: Government Schools</t>
  </si>
  <si>
    <t>LB: Local Body Schools</t>
  </si>
  <si>
    <t>GA: Govt Aided Schools</t>
  </si>
  <si>
    <t xml:space="preserve"> </t>
  </si>
  <si>
    <t>Date:_________</t>
  </si>
  <si>
    <t>(Signature)</t>
  </si>
  <si>
    <t xml:space="preserve">Secretary of the Nodal Department </t>
  </si>
  <si>
    <t xml:space="preserve">                          Government/UT Administration of ________</t>
  </si>
  <si>
    <t xml:space="preserve">No. of children </t>
  </si>
  <si>
    <t>Total no. of meals served</t>
  </si>
  <si>
    <t>Total</t>
  </si>
  <si>
    <t>Government/UT Administration of ________</t>
  </si>
  <si>
    <t>[Qnty in MTs]</t>
  </si>
  <si>
    <t>Rice</t>
  </si>
  <si>
    <t>Date:</t>
  </si>
  <si>
    <t>[Rs. in lakh]</t>
  </si>
  <si>
    <t>Sl. No.</t>
  </si>
  <si>
    <t>Primary</t>
  </si>
  <si>
    <t>Upper Primary</t>
  </si>
  <si>
    <r>
      <t xml:space="preserve">State/UT: </t>
    </r>
    <r>
      <rPr>
        <b/>
        <u/>
        <sz val="10"/>
        <rFont val="Arial"/>
        <family val="2"/>
      </rPr>
      <t>____________________</t>
    </r>
  </si>
  <si>
    <t>[Rs. in Lakh]</t>
  </si>
  <si>
    <t>Activities                                                               (Please list item-wise details as far as possible)</t>
  </si>
  <si>
    <t>I</t>
  </si>
  <si>
    <t xml:space="preserve">School Level Expenses </t>
  </si>
  <si>
    <t>i)Form &amp; Stationery</t>
  </si>
  <si>
    <t>Sub Total</t>
  </si>
  <si>
    <t>II</t>
  </si>
  <si>
    <t>ii) Transport &amp; Conveyance</t>
  </si>
  <si>
    <t>iv) Furniture, hardware and consumables etc.</t>
  </si>
  <si>
    <t>Grand Total</t>
  </si>
  <si>
    <t>District</t>
  </si>
  <si>
    <t xml:space="preserve">Completed (C) </t>
  </si>
  <si>
    <t xml:space="preserve">In progress (IP)                    </t>
  </si>
  <si>
    <t xml:space="preserve">Physical </t>
  </si>
  <si>
    <t>*: District-wise allocation made by State/UT out of Central Assistance provided for the purpose.</t>
  </si>
  <si>
    <t>Wheat</t>
  </si>
  <si>
    <t>SC</t>
  </si>
  <si>
    <t>ST</t>
  </si>
  <si>
    <t>OBC</t>
  </si>
  <si>
    <t>Minority</t>
  </si>
  <si>
    <t>Others</t>
  </si>
  <si>
    <t>Male</t>
  </si>
  <si>
    <t>Female</t>
  </si>
  <si>
    <t>Food item</t>
  </si>
  <si>
    <t>Calories</t>
  </si>
  <si>
    <t>Pulses</t>
  </si>
  <si>
    <t>Oil &amp; fat</t>
  </si>
  <si>
    <t>Salt &amp; Condiments</t>
  </si>
  <si>
    <t>Fuel</t>
  </si>
  <si>
    <t>Table-AT-1</t>
  </si>
  <si>
    <t>[MID-DAY MEAL SCHEME]</t>
  </si>
  <si>
    <t>Year</t>
  </si>
  <si>
    <t>Table:AT-2</t>
  </si>
  <si>
    <t>Table: AT-4</t>
  </si>
  <si>
    <t>Table: AT-4A</t>
  </si>
  <si>
    <t>Table: AT-5</t>
  </si>
  <si>
    <t>Table: AT-6</t>
  </si>
  <si>
    <t>Table: AT-7</t>
  </si>
  <si>
    <t>Table: AT-8</t>
  </si>
  <si>
    <t>Table: AT-9</t>
  </si>
  <si>
    <t>Table: AT-10</t>
  </si>
  <si>
    <t>Table: AT-11</t>
  </si>
  <si>
    <t>Table: AT-12</t>
  </si>
  <si>
    <t xml:space="preserve">Lifted from FCI </t>
  </si>
  <si>
    <t xml:space="preserve">Aggregate quantity Consumed at School level </t>
  </si>
  <si>
    <t>Table: AT-6A</t>
  </si>
  <si>
    <t xml:space="preserve">Expenditure           </t>
  </si>
  <si>
    <t>S. No.</t>
  </si>
  <si>
    <t>Month</t>
  </si>
  <si>
    <t>Total No. of Days in the month</t>
  </si>
  <si>
    <t>Anticipated No. of Working Days (3-8)</t>
  </si>
  <si>
    <t>Remarks</t>
  </si>
  <si>
    <t>Vacation Days</t>
  </si>
  <si>
    <t>Holidays outside Vacation period</t>
  </si>
  <si>
    <t xml:space="preserve">Sundays </t>
  </si>
  <si>
    <t>Other School Holidays</t>
  </si>
  <si>
    <t>Seal:</t>
  </si>
  <si>
    <t>Anticipated No. of working days</t>
  </si>
  <si>
    <t>Requirement of Foodgrains (in MTs)</t>
  </si>
  <si>
    <t xml:space="preserve"> Government/UT Administration of ________</t>
  </si>
  <si>
    <t>Table: AT-17</t>
  </si>
  <si>
    <t>Table: AT-3A</t>
  </si>
  <si>
    <t>Table: AT-3B</t>
  </si>
  <si>
    <t xml:space="preserve">Total </t>
  </si>
  <si>
    <t xml:space="preserve">                                                                                                                                                                               Government/UT Administration of ________</t>
  </si>
  <si>
    <t>Table: AT-7A</t>
  </si>
  <si>
    <t xml:space="preserve">Total Cooking cost expenditure                   </t>
  </si>
  <si>
    <t>Govt.</t>
  </si>
  <si>
    <t>Protein content     (in gms)</t>
  </si>
  <si>
    <t>Quantity                 (in gms)</t>
  </si>
  <si>
    <t>No. of Cooks cum helper</t>
  </si>
  <si>
    <t>Govt. aided</t>
  </si>
  <si>
    <t>Local body</t>
  </si>
  <si>
    <t>Table: AT-18</t>
  </si>
  <si>
    <t>Madarsas/ Maqtab</t>
  </si>
  <si>
    <t>State</t>
  </si>
  <si>
    <t>No. of Institutions  serving MDM</t>
  </si>
  <si>
    <t>PERFORMANCE</t>
  </si>
  <si>
    <r>
      <t>Financial (</t>
    </r>
    <r>
      <rPr>
        <b/>
        <i/>
        <sz val="10"/>
        <rFont val="Arial"/>
        <family val="2"/>
      </rPr>
      <t>Rs. in lakh)</t>
    </r>
  </si>
  <si>
    <t>Yet to start</t>
  </si>
  <si>
    <t>This information is based on the Academic Calendar prepared by the Education Department</t>
  </si>
  <si>
    <t xml:space="preserve">Balance requirement of kitchen  cum stores </t>
  </si>
  <si>
    <t>Component</t>
  </si>
  <si>
    <t>No. of Meals served</t>
  </si>
  <si>
    <t>Centre</t>
  </si>
  <si>
    <t>Total (col.8+11-14)</t>
  </si>
  <si>
    <t>Central assistance received</t>
  </si>
  <si>
    <t xml:space="preserve">*Norms are only for guidance. Actual number will be determined on the basis of ground reality. </t>
  </si>
  <si>
    <t>Total            (col 3+4+5+6)</t>
  </si>
  <si>
    <t>Total       (col.8+9+10+11)</t>
  </si>
  <si>
    <t>Total       (col.13+14+15+16)</t>
  </si>
  <si>
    <t>SHG</t>
  </si>
  <si>
    <t>NGO</t>
  </si>
  <si>
    <t>PRI - Panchayati Raj Institution</t>
  </si>
  <si>
    <t>SHG - Self Help Group</t>
  </si>
  <si>
    <t>VEC Village Education Committee</t>
  </si>
  <si>
    <t>WEC - Ward Education Committee</t>
  </si>
  <si>
    <t>Cost of Foodgrain</t>
  </si>
  <si>
    <t>Cooking Cost</t>
  </si>
  <si>
    <t>Transportation Assistance</t>
  </si>
  <si>
    <t>MME</t>
  </si>
  <si>
    <t>Honorarium to Cook-cum-Helper</t>
  </si>
  <si>
    <t>Kitchen-cum-Store</t>
  </si>
  <si>
    <t>Kitchen Devices</t>
  </si>
  <si>
    <t>Quantity (in gms)</t>
  </si>
  <si>
    <t>Diff. Between (7) -(12)</t>
  </si>
  <si>
    <t>Reasons for difference in col. 13</t>
  </si>
  <si>
    <t xml:space="preserve">Unit Cost </t>
  </si>
  <si>
    <t>(Rs. In lakhs)</t>
  </si>
  <si>
    <t>No. of Institutions assigned to</t>
  </si>
  <si>
    <t>Govt. (Col.3-7-11)</t>
  </si>
  <si>
    <t>Govt. aided (col.4-8-12)</t>
  </si>
  <si>
    <t>Local body (col.5-9-13)</t>
  </si>
  <si>
    <t>Total (col.6-10-14)</t>
  </si>
  <si>
    <t>*Remarks</t>
  </si>
  <si>
    <t>Instalment / Component</t>
  </si>
  <si>
    <t>Amount (Rs. In lakhs)</t>
  </si>
  <si>
    <t>Date of receiving of funds by the State / UT</t>
  </si>
  <si>
    <t>Block*</t>
  </si>
  <si>
    <t>Amount</t>
  </si>
  <si>
    <t>Date</t>
  </si>
  <si>
    <t>2nd Instalment</t>
  </si>
  <si>
    <t>Budget Provision</t>
  </si>
  <si>
    <t xml:space="preserve">Expenditure </t>
  </si>
  <si>
    <t xml:space="preserve"> Holidays</t>
  </si>
  <si>
    <t>Holidays</t>
  </si>
  <si>
    <t>No. of Schools not having Kitchen Shed</t>
  </si>
  <si>
    <t>Fund required</t>
  </si>
  <si>
    <t>Kitchen-cum-Store proposed this year</t>
  </si>
  <si>
    <t>Total fund required : (Col. 6+10+14+18)</t>
  </si>
  <si>
    <t>State / UT:</t>
  </si>
  <si>
    <t>State/UT :</t>
  </si>
  <si>
    <t>Gram Panchayat / School*</t>
  </si>
  <si>
    <t>District*</t>
  </si>
  <si>
    <t xml:space="preserve">*If the State releases the fund directly to District / block / Gram Panchayat / school level, then fill up the relevant column. </t>
  </si>
  <si>
    <t>Youth Club of NYK</t>
  </si>
  <si>
    <t>NYK: Nehru Yuva Kendra</t>
  </si>
  <si>
    <t>1. Cooks- cum- helpers engaged under Mid Day Meal Scheme</t>
  </si>
  <si>
    <t xml:space="preserve">2. Cost of meal per child per school day as per State Nutrition / Expenditure Norm including both, Central and State share. </t>
  </si>
  <si>
    <t>Cost   (in Rs.)</t>
  </si>
  <si>
    <t xml:space="preserve">Vegetables </t>
  </si>
  <si>
    <t>Any other item</t>
  </si>
  <si>
    <t>Central</t>
  </si>
  <si>
    <t>For Central Share</t>
  </si>
  <si>
    <t>For State Share</t>
  </si>
  <si>
    <t>Central Share</t>
  </si>
  <si>
    <t>Status of Releasing of Funds by the State / UT</t>
  </si>
  <si>
    <t>Date on which Block / Gram Panchyat / School / Cooking Agency received funds</t>
  </si>
  <si>
    <t>Directorate / Authority</t>
  </si>
  <si>
    <t xml:space="preserve">Cost of foodgrains </t>
  </si>
  <si>
    <t xml:space="preserve">3.  Per Unit Cooking Cost </t>
  </si>
  <si>
    <t xml:space="preserve">Kitchen-cum-store </t>
  </si>
  <si>
    <t xml:space="preserve">No. of Institutions </t>
  </si>
  <si>
    <t xml:space="preserve">Payment to FCI </t>
  </si>
  <si>
    <t>Qty (in MTs)</t>
  </si>
  <si>
    <t>Unspent Balance  {Col. (4+ 5)- 9}</t>
  </si>
  <si>
    <t>(Rs. in lakh)</t>
  </si>
  <si>
    <t>ii) Training of cook cum helpers</t>
  </si>
  <si>
    <t>iii) Replacement/repair/maintenance of cooking device, utensils, etc.</t>
  </si>
  <si>
    <t>v) Capacity builidng of officials</t>
  </si>
  <si>
    <t>i) Hiring charges of manpower at various levels</t>
  </si>
  <si>
    <t>iii) Office expenditure</t>
  </si>
  <si>
    <t>vi) Publicity, Preparation of relevant manuals</t>
  </si>
  <si>
    <t xml:space="preserve">vii) External Monitoring &amp; Evaluation </t>
  </si>
  <si>
    <t>Trust</t>
  </si>
  <si>
    <t>PRI / GP/ Urban Local Body</t>
  </si>
  <si>
    <t>GP - Gram Panchayat</t>
  </si>
  <si>
    <t>No. of children covered</t>
  </si>
  <si>
    <t>Kitchen-cum-store</t>
  </si>
  <si>
    <t>No. of meals to be served  (Col. 4 x Col. 5)</t>
  </si>
  <si>
    <t>Name of Distict</t>
  </si>
  <si>
    <t>State Share</t>
  </si>
  <si>
    <t>Table: AT-8A</t>
  </si>
  <si>
    <t>Total       (col. 8+9+  10+11)</t>
  </si>
  <si>
    <t>Total            (col 3+4 +5+6)</t>
  </si>
  <si>
    <t>Table: AT-6B</t>
  </si>
  <si>
    <t>STATE/UT: _________________</t>
  </si>
  <si>
    <t>kitchen cum store constructed through convergance</t>
  </si>
  <si>
    <t xml:space="preserve">Adhoc Grant (25%) </t>
  </si>
  <si>
    <t xml:space="preserve">(A) Recurring Assistance </t>
  </si>
  <si>
    <t xml:space="preserve">(B) Non-Recurring Assistance </t>
  </si>
  <si>
    <t>(Govt+LB)</t>
  </si>
  <si>
    <t>GA</t>
  </si>
  <si>
    <t>State Share(9+12-15)</t>
  </si>
  <si>
    <t>Total(10+13-16)</t>
  </si>
  <si>
    <t xml:space="preserve">No. of schools </t>
  </si>
  <si>
    <t>Name of  District</t>
  </si>
  <si>
    <t>Madarsa/Maqtab</t>
  </si>
  <si>
    <t xml:space="preserve">Bills raised by FCI </t>
  </si>
  <si>
    <t xml:space="preserve">Central Assistance Released by GOI </t>
  </si>
  <si>
    <t>(Rs. in Lakh)</t>
  </si>
  <si>
    <t>Management, Supervision, Training,  Internal Monitoring and External Monitoring</t>
  </si>
  <si>
    <t xml:space="preserve">Central Assistance Received from GoI </t>
  </si>
  <si>
    <t xml:space="preserve">Released by State Govt. if any </t>
  </si>
  <si>
    <t xml:space="preserve">Remarks </t>
  </si>
  <si>
    <t>Total (col. 3+4+5+6)</t>
  </si>
  <si>
    <t>Deworming tablets distributed</t>
  </si>
  <si>
    <t>Distribution of spectacles</t>
  </si>
  <si>
    <t xml:space="preserve">If the cooking cost has been revised several times during the year, then all such costs should be indicated in separate rows and dates of their application in remarks column. </t>
  </si>
  <si>
    <t>Central             (col6+9-12)</t>
  </si>
  <si>
    <t>Central Share(8+11-14)</t>
  </si>
  <si>
    <t>Recurring Assistance</t>
  </si>
  <si>
    <t>Non-Recurring Assistance</t>
  </si>
  <si>
    <t>Payment of Pending Bills of previous year</t>
  </si>
  <si>
    <t xml:space="preserve">Amount  </t>
  </si>
  <si>
    <t>Constructed with convergence</t>
  </si>
  <si>
    <t>Academic Calendar (No. of Days)</t>
  </si>
  <si>
    <t>Total No. of schools excluding newly opened school</t>
  </si>
  <si>
    <t>No. of Schools not having Kitchen-cum-store</t>
  </si>
  <si>
    <t>No. of children enrolled</t>
  </si>
  <si>
    <t>Recurring Asssitance</t>
  </si>
  <si>
    <t>Non Recurring Assistance</t>
  </si>
  <si>
    <t>Mode of Payment (cash / cheque / e-transfer)</t>
  </si>
  <si>
    <t xml:space="preserve">  Unutilized Budget</t>
  </si>
  <si>
    <t>Gen.</t>
  </si>
  <si>
    <t>SC.</t>
  </si>
  <si>
    <t>ST.</t>
  </si>
  <si>
    <t>Rs. In lakh</t>
  </si>
  <si>
    <t>Gen</t>
  </si>
  <si>
    <t>2013-14</t>
  </si>
  <si>
    <t>Table: AT-3C</t>
  </si>
  <si>
    <t>Table: AT- 3</t>
  </si>
  <si>
    <t xml:space="preserve">State / UT: </t>
  </si>
  <si>
    <t>Primary (I-V)</t>
  </si>
  <si>
    <t>Upper Primary (VI-VIII)</t>
  </si>
  <si>
    <t>Primary with Upper Primary (I-VIII)</t>
  </si>
  <si>
    <t>Total no.  of institutions
in the State</t>
  </si>
  <si>
    <t>Total no.  of institutions
Serving MDM in the State</t>
  </si>
  <si>
    <t>Reasons for difference, if any</t>
  </si>
  <si>
    <t>1</t>
  </si>
  <si>
    <t>2</t>
  </si>
  <si>
    <t>3</t>
  </si>
  <si>
    <t>4</t>
  </si>
  <si>
    <t>5</t>
  </si>
  <si>
    <t>6</t>
  </si>
  <si>
    <t>7</t>
  </si>
  <si>
    <t>8</t>
  </si>
  <si>
    <t>Note: The institutions already counted under primary(col. 3) and upper primary(col. 4) should not be counted again in primary with upper primary(col.5)</t>
  </si>
  <si>
    <t xml:space="preserve">Total Institutions </t>
  </si>
  <si>
    <t>No. of Inst. For which Annual data entry completed</t>
  </si>
  <si>
    <t>No. of Inst. For which Monthly data entry completed</t>
  </si>
  <si>
    <t>May</t>
  </si>
  <si>
    <t>Jun</t>
  </si>
  <si>
    <t>Jul</t>
  </si>
  <si>
    <t>Aug</t>
  </si>
  <si>
    <t>Sep</t>
  </si>
  <si>
    <t>Oct</t>
  </si>
  <si>
    <t>Nov</t>
  </si>
  <si>
    <t xml:space="preserve">                                                                                                                                                                              </t>
  </si>
  <si>
    <t>Designation</t>
  </si>
  <si>
    <t>Working under MDMS</t>
  </si>
  <si>
    <t>State level</t>
  </si>
  <si>
    <t>District Level</t>
  </si>
  <si>
    <t>Block Level</t>
  </si>
  <si>
    <t>9</t>
  </si>
  <si>
    <t>10</t>
  </si>
  <si>
    <t>11</t>
  </si>
  <si>
    <t>Regular Employee</t>
  </si>
  <si>
    <t xml:space="preserve">District </t>
  </si>
  <si>
    <t xml:space="preserve">Action Taken by State Govt. </t>
  </si>
  <si>
    <t>Gender</t>
  </si>
  <si>
    <t>Caste</t>
  </si>
  <si>
    <t>community</t>
  </si>
  <si>
    <t>Serving by disadvantaged section</t>
  </si>
  <si>
    <t>Sitting Arrangement</t>
  </si>
  <si>
    <t xml:space="preserve">Total no. of cent. kitchen </t>
  </si>
  <si>
    <t>Physical details</t>
  </si>
  <si>
    <t>Financial details (Rs. in Lakh)</t>
  </si>
  <si>
    <t>No. of Institutions covered</t>
  </si>
  <si>
    <t>No. of CCH engaged at schools covered by centralised kitchen</t>
  </si>
  <si>
    <t xml:space="preserve">Honorarium paid to cooks working at centralized kitchen </t>
  </si>
  <si>
    <t>Honorarium paid to CCH at schools  covered by centralised kitchen</t>
  </si>
  <si>
    <t>Total honorarium paid  (col 9 + 10)</t>
  </si>
  <si>
    <t xml:space="preserve">Total no. of NGOs covering &gt; 20000 children </t>
  </si>
  <si>
    <t>Name of NGOs</t>
  </si>
  <si>
    <t>Total no. of institutions covered</t>
  </si>
  <si>
    <t>Total no. of children covered</t>
  </si>
  <si>
    <t>Maximum distance covered from Centralised Kitchen</t>
  </si>
  <si>
    <t>Foodgrain (in MT)</t>
  </si>
  <si>
    <t>Cooking cost (Rs in Lakh)</t>
  </si>
  <si>
    <t>Honorarium to CCH (Rs in Lakh)</t>
  </si>
  <si>
    <t>Transportation Assistance (Rs in Lakh)</t>
  </si>
  <si>
    <t>Released</t>
  </si>
  <si>
    <t>Utilization</t>
  </si>
  <si>
    <t>12</t>
  </si>
  <si>
    <t>13</t>
  </si>
  <si>
    <t>14</t>
  </si>
  <si>
    <t>15</t>
  </si>
  <si>
    <t>State(Yes/No) Give details</t>
  </si>
  <si>
    <t>District (Yes/No) Give details</t>
  </si>
  <si>
    <t>Block (Yes/No) Give details</t>
  </si>
  <si>
    <t>Dedicated Nodal Department for MDM</t>
  </si>
  <si>
    <t>Mode of receiving complaints</t>
  </si>
  <si>
    <t>Number of Complaints received and status of complaint</t>
  </si>
  <si>
    <t>Number of Complaints</t>
  </si>
  <si>
    <t>Year/Month  of receiving complaints</t>
  </si>
  <si>
    <t>Status of complaints</t>
  </si>
  <si>
    <t>Action taken</t>
  </si>
  <si>
    <t xml:space="preserve">Food Grain related issues </t>
  </si>
  <si>
    <t>Delay in Funds transfer</t>
  </si>
  <si>
    <t xml:space="preserve">Misappropriation of Funds </t>
  </si>
  <si>
    <t>Non payment of Honorarium to cook-cum-helpers</t>
  </si>
  <si>
    <t>Complaints against Centralized Kitchens/NGO/SHG</t>
  </si>
  <si>
    <t>Caste Discrimination</t>
  </si>
  <si>
    <t>Quality and Quantity of MDM</t>
  </si>
  <si>
    <t>Kitchen –cum-store</t>
  </si>
  <si>
    <t>Kitchen devices</t>
  </si>
  <si>
    <t xml:space="preserve">Mode of cooking /Fuel related </t>
  </si>
  <si>
    <t>Hygiene</t>
  </si>
  <si>
    <t>Harassment from Officials</t>
  </si>
  <si>
    <t xml:space="preserve">Non Distribution of medicines to children </t>
  </si>
  <si>
    <t>Corruption</t>
  </si>
  <si>
    <t xml:space="preserve">Inspection related </t>
  </si>
  <si>
    <t>Any untoward incident</t>
  </si>
  <si>
    <t>2014-15</t>
  </si>
  <si>
    <t>Free of cost</t>
  </si>
  <si>
    <t>Special Training Centers</t>
  </si>
  <si>
    <t>Total            (col 3+ 4+5+6)</t>
  </si>
  <si>
    <t>Total       (col. 8+9+ 10+11)</t>
  </si>
  <si>
    <t>Total       (col. 8+9+10+11)</t>
  </si>
  <si>
    <t>Table: AT-5 A</t>
  </si>
  <si>
    <t>Table: AT-5 C</t>
  </si>
  <si>
    <t>Table: AT-5 B</t>
  </si>
  <si>
    <r>
      <t xml:space="preserve">No. of working days </t>
    </r>
    <r>
      <rPr>
        <b/>
        <sz val="8"/>
        <color indexed="10"/>
        <rFont val="Arial"/>
        <family val="2"/>
      </rPr>
      <t xml:space="preserve">   </t>
    </r>
    <r>
      <rPr>
        <b/>
        <sz val="10"/>
        <color indexed="10"/>
        <rFont val="Arial"/>
        <family val="2"/>
      </rPr>
      <t xml:space="preserve">   </t>
    </r>
    <r>
      <rPr>
        <b/>
        <sz val="10"/>
        <rFont val="Arial"/>
        <family val="2"/>
      </rPr>
      <t xml:space="preserve">          </t>
    </r>
  </si>
  <si>
    <r>
      <t>No. of working days</t>
    </r>
    <r>
      <rPr>
        <b/>
        <sz val="8"/>
        <color indexed="10"/>
        <rFont val="Arial"/>
        <family val="2"/>
      </rPr>
      <t xml:space="preserve"> </t>
    </r>
    <r>
      <rPr>
        <b/>
        <sz val="10"/>
        <color indexed="10"/>
        <rFont val="Arial"/>
        <family val="2"/>
      </rPr>
      <t xml:space="preserve">   </t>
    </r>
    <r>
      <rPr>
        <b/>
        <sz val="10"/>
        <rFont val="Arial"/>
        <family val="2"/>
      </rPr>
      <t xml:space="preserve">          </t>
    </r>
  </si>
  <si>
    <t>**: includes unspent balance at State, District, Block and school level (including NGOs/Private Agencies).</t>
  </si>
  <si>
    <t>* Including Drought also, if applicable</t>
  </si>
  <si>
    <t xml:space="preserve">Closing Balance**                  (col.4+5-6)                         </t>
  </si>
  <si>
    <t xml:space="preserve">Closing Balance** (col.9+10-11)                         </t>
  </si>
  <si>
    <t xml:space="preserve">No. of Cook-cum-helpers approved by  PAB-MDM </t>
  </si>
  <si>
    <t xml:space="preserve">Cooking Cost Recieved                        </t>
  </si>
  <si>
    <t xml:space="preserve"> Recieved                        </t>
  </si>
  <si>
    <t>No. of CCH recieving honorarium through Bank Account</t>
  </si>
  <si>
    <t>2006-07</t>
  </si>
  <si>
    <t>2007-08</t>
  </si>
  <si>
    <t>2008-09</t>
  </si>
  <si>
    <t>2009-10</t>
  </si>
  <si>
    <t>2010-11</t>
  </si>
  <si>
    <t>2011-12</t>
  </si>
  <si>
    <t>2012-13</t>
  </si>
  <si>
    <t>Table: AT-11A</t>
  </si>
  <si>
    <t xml:space="preserve">Total no of Cook-cum-helper </t>
  </si>
  <si>
    <t>Name of NGO</t>
  </si>
  <si>
    <t>No. of Kitchens</t>
  </si>
  <si>
    <t>No. of institution covered</t>
  </si>
  <si>
    <t>SMC/VEC / WEC</t>
  </si>
  <si>
    <t>Name of Trust</t>
  </si>
  <si>
    <t>No. of SHG</t>
  </si>
  <si>
    <t>Total no. of Institutions</t>
  </si>
  <si>
    <t>Status</t>
  </si>
  <si>
    <t>No . of schools to be covered</t>
  </si>
  <si>
    <t>No. of IEC Activities</t>
  </si>
  <si>
    <t>Level</t>
  </si>
  <si>
    <t>District/ Block</t>
  </si>
  <si>
    <t>School</t>
  </si>
  <si>
    <t>Tools</t>
  </si>
  <si>
    <t>Audio Video</t>
  </si>
  <si>
    <t>Print</t>
  </si>
  <si>
    <t>Traditional (Nukkad Natak, Folk Songs, Rallies, Others)</t>
  </si>
  <si>
    <t>Expendituer Incurred (in Rs)</t>
  </si>
  <si>
    <t>`</t>
  </si>
  <si>
    <t>No. of schools having hand washing facilities</t>
  </si>
  <si>
    <t>Tap</t>
  </si>
  <si>
    <t>Hand pump</t>
  </si>
  <si>
    <t>Pond/ well/ Stream</t>
  </si>
  <si>
    <t>Teacher</t>
  </si>
  <si>
    <t>Community</t>
  </si>
  <si>
    <t>CCH</t>
  </si>
  <si>
    <t>2. a.</t>
  </si>
  <si>
    <t>Name of food items</t>
  </si>
  <si>
    <t>Pending bills of previous year</t>
  </si>
  <si>
    <t xml:space="preserve">Name of Organization/ Institute for conducting social audit </t>
  </si>
  <si>
    <t>Completed (Yes/ No)</t>
  </si>
  <si>
    <t xml:space="preserve">In Progress (Training/ conduct at school/ public hearing)  </t>
  </si>
  <si>
    <t>Not yet started</t>
  </si>
  <si>
    <t>Total Exp.     (in Rs)</t>
  </si>
  <si>
    <t xml:space="preserve">State functionaries </t>
  </si>
  <si>
    <t xml:space="preserve">Source of information </t>
  </si>
  <si>
    <t xml:space="preserve">Media </t>
  </si>
  <si>
    <t>Social Audit Report</t>
  </si>
  <si>
    <t>Number of complaints on discrimination on</t>
  </si>
  <si>
    <t xml:space="preserve">Parent/Children/Community </t>
  </si>
  <si>
    <t>Total (col 6+7) *</t>
  </si>
  <si>
    <t>Nature of Complaints</t>
  </si>
  <si>
    <t>No. of CCH having bank account</t>
  </si>
  <si>
    <t>Quantity</t>
  </si>
  <si>
    <t>Cost (in Rs.)</t>
  </si>
  <si>
    <t>Frequency</t>
  </si>
  <si>
    <t>1. A - Honorarium to Cook cum helpers (per month):</t>
  </si>
  <si>
    <t xml:space="preserve">Special Training Centers : Special Training Centre under SSA, Education Gaurantee Scheme center, Alternative and Innovative Education and NCLP schools </t>
  </si>
  <si>
    <t xml:space="preserve">     of Labour Department. </t>
  </si>
  <si>
    <t xml:space="preserve">              of Labour Department. </t>
  </si>
  <si>
    <t>Table: AT-5 D</t>
  </si>
  <si>
    <t>Reasons for Less payment Col. (7-9)</t>
  </si>
  <si>
    <t>Table: AT-6C</t>
  </si>
  <si>
    <t>STATE/UT : _________________</t>
  </si>
  <si>
    <t xml:space="preserve">Table: AT-11 : Sanction and Utilisation of Central assistance towards construction of Kitchen-cum-store (Primary &amp; Upper Primary,Classes I-VIII) </t>
  </si>
  <si>
    <t xml:space="preserve">Table: AT-11A : Sanction and Utilisation of Central assistance towards construction of Kitchen-cum-store (Primary &amp; Upper Primary,Classes I-VIII) </t>
  </si>
  <si>
    <t xml:space="preserve">Table: AT-12  : Sanction and Utilisation of Central assistance towards procurement of Kitchen Devices (Primary &amp; Upper Primary,Classes I-VIII) </t>
  </si>
  <si>
    <t>PAB Approval for CCH</t>
  </si>
  <si>
    <t>*No. of additional cooks required over and above PAB Approval</t>
  </si>
  <si>
    <t>No. of Primary Institutions</t>
  </si>
  <si>
    <t>No. of SMCs formed</t>
  </si>
  <si>
    <t>No. of Schools monitored by SMCs</t>
  </si>
  <si>
    <t>No. of Upper Primary Institutions</t>
  </si>
  <si>
    <t>Table: AT-18 : Formation of School Management Committee (SMC) at School Level for Monitoring the Scheme</t>
  </si>
  <si>
    <t>Table: AT-19 : Responsibility of Implementation</t>
  </si>
  <si>
    <t>Table: AT-19</t>
  </si>
  <si>
    <t>Weekly Iron &amp; Folic Acid Supplementation (WIFS)</t>
  </si>
  <si>
    <t>No. of CCH engaged at Cent. Kitchen</t>
  </si>
  <si>
    <t>* Total number of cook-cum-helpers can not exceed the norms for engagement of cook-cum-helpers.</t>
  </si>
  <si>
    <t>Multi tap</t>
  </si>
  <si>
    <t>Type of hand washing facilities (number of schools)</t>
  </si>
  <si>
    <t>Plinth Area 1 (20sq Mtr)</t>
  </si>
  <si>
    <t>Plinth Area 2 (24 sq Mtr)</t>
  </si>
  <si>
    <t>Plinth Area 3 (28 sq Mtr)</t>
  </si>
  <si>
    <t>Plinth Area 4 (32 sq Mtr)</t>
  </si>
  <si>
    <t>Gen. Col. 3-Col.15</t>
  </si>
  <si>
    <t>SC.  Col. 4-Col.16</t>
  </si>
  <si>
    <t>ST.  Col. 5-Col.17</t>
  </si>
  <si>
    <t>Total Col. 19+Col.20+Col.21</t>
  </si>
  <si>
    <t>Total sanctioned</t>
  </si>
  <si>
    <t>Additional Food Items (per child)</t>
  </si>
  <si>
    <t>Contractual/Part time worker</t>
  </si>
  <si>
    <t>Full meal in lieu of MDM</t>
  </si>
  <si>
    <t>Children benefitted</t>
  </si>
  <si>
    <t>Meals served</t>
  </si>
  <si>
    <t>Name of the items</t>
  </si>
  <si>
    <t>In kind</t>
  </si>
  <si>
    <t>In any other form</t>
  </si>
  <si>
    <t>Additional Food Item</t>
  </si>
  <si>
    <t>Value
(In Rs)</t>
  </si>
  <si>
    <t xml:space="preserve">No. of schools received contribution </t>
  </si>
  <si>
    <t>2016-17</t>
  </si>
  <si>
    <t xml:space="preserve">No. of CCHs engaged  </t>
  </si>
  <si>
    <t xml:space="preserve">No. of CCHs engaged </t>
  </si>
  <si>
    <t xml:space="preserve">Procured (C) </t>
  </si>
  <si>
    <t>Table: AT-12 A</t>
  </si>
  <si>
    <t>Anticipated No. of working days for NCLP schools</t>
  </si>
  <si>
    <t xml:space="preserve">Cooking Cost </t>
  </si>
  <si>
    <t>Mid Day Meal Scheme</t>
  </si>
  <si>
    <t xml:space="preserve">Number of institutions </t>
  </si>
  <si>
    <t xml:space="preserve">Meals not served </t>
  </si>
  <si>
    <t>No. of working days</t>
  </si>
  <si>
    <t xml:space="preserve">Number of children </t>
  </si>
  <si>
    <t>Whether allowance is paid to children</t>
  </si>
  <si>
    <t xml:space="preserve">Foodgrains (Wheat/Rice/Coarse grain) </t>
  </si>
  <si>
    <t xml:space="preserve">Table: AT-12 A : Sanction and Utilisation of Central assistance towards replacement of Kitchen Devices  </t>
  </si>
  <si>
    <t xml:space="preserve">Proposed number of children  </t>
  </si>
  <si>
    <t>Note : State may indicate their plinth area and size of the kitchen-cum-stores if they have any other plinth area than mentioned in the table.</t>
  </si>
  <si>
    <t xml:space="preserve">No. of schools covered </t>
  </si>
  <si>
    <t xml:space="preserve">No. of children covered </t>
  </si>
  <si>
    <t>Health Check -ups carried out</t>
  </si>
  <si>
    <t>Mode of cooking (No. of Schools)</t>
  </si>
  <si>
    <t xml:space="preserve">LPG </t>
  </si>
  <si>
    <t>Solar cooker</t>
  </si>
  <si>
    <t>Fire wood</t>
  </si>
  <si>
    <t>Tasting of food (number of schools)</t>
  </si>
  <si>
    <t>Parents</t>
  </si>
  <si>
    <t xml:space="preserve">Name of the Accredited / Recognised lab engaged for testing </t>
  </si>
  <si>
    <t xml:space="preserve">Collected </t>
  </si>
  <si>
    <t>Tested</t>
  </si>
  <si>
    <t>Meeting norms</t>
  </si>
  <si>
    <t>Below norms</t>
  </si>
  <si>
    <t xml:space="preserve">Number of samples </t>
  </si>
  <si>
    <t>Result (No. of samples)</t>
  </si>
  <si>
    <t xml:space="preserve">Number of </t>
  </si>
  <si>
    <t>Schools inspected by Govt. officials</t>
  </si>
  <si>
    <t>Meetings of District level committee headed by the senior most Member of Parliament of Loksabha</t>
  </si>
  <si>
    <t>Meetings of District Steering cum Monitoring committee headed by District Megistrate</t>
  </si>
  <si>
    <t>Table: AT-10 A</t>
  </si>
  <si>
    <t>2017-18</t>
  </si>
  <si>
    <t>2015-16</t>
  </si>
  <si>
    <t>Constructed through convergence</t>
  </si>
  <si>
    <t>Procured through convergence</t>
  </si>
  <si>
    <t>Table AT- 13: Details of mode of cooking</t>
  </si>
  <si>
    <t>Table AT-13</t>
  </si>
  <si>
    <t>Table AT -14 : Quality, Safety and Hygiene</t>
  </si>
  <si>
    <t>Table: AT- 14</t>
  </si>
  <si>
    <t>Table AT -14 A : Testing of Food Samples by accredited labs</t>
  </si>
  <si>
    <t>Table: AT- 14 A</t>
  </si>
  <si>
    <t>Table AT -15 : Contribution by community in form of  Tithi Bhojan or any other similar practice</t>
  </si>
  <si>
    <t>Table: AT- 15</t>
  </si>
  <si>
    <t>Table AT -16 : Interuptions in serving of MDM and MDM allowance paid to children</t>
  </si>
  <si>
    <t>Table: AT- 16</t>
  </si>
  <si>
    <t>Table - AT - 21</t>
  </si>
  <si>
    <t>Table AT -22 :Information on NGOs covering more than 20000 children, if any</t>
  </si>
  <si>
    <t>Table: AT- 22</t>
  </si>
  <si>
    <t>Table-AT- 23</t>
  </si>
  <si>
    <t>Table AT - 24 : Details of discrimination of any kind in MDMS</t>
  </si>
  <si>
    <t>Table - AT - 24</t>
  </si>
  <si>
    <t>Table AT- 25: Details of Grievance Redressal cell</t>
  </si>
  <si>
    <t>Table: AT- 25</t>
  </si>
  <si>
    <t>Table: AT-26</t>
  </si>
  <si>
    <t>Table: AT-26 A</t>
  </si>
  <si>
    <t>Table: AT-27</t>
  </si>
  <si>
    <t>Table: AT-27 A</t>
  </si>
  <si>
    <t>Table: AT-27 B</t>
  </si>
  <si>
    <t>Table: AT-28</t>
  </si>
  <si>
    <t xml:space="preserve">Table: AT-28 A </t>
  </si>
  <si>
    <t>Table: AT-29</t>
  </si>
  <si>
    <t>Table: AT-30</t>
  </si>
  <si>
    <t>Table: AT-2A</t>
  </si>
  <si>
    <t>No. of schools having parents roaster</t>
  </si>
  <si>
    <t>No. of schools having tasting register</t>
  </si>
  <si>
    <t xml:space="preserve">Table: AT-20 : Information on Cooking Agencies </t>
  </si>
  <si>
    <t xml:space="preserve">Table: AT-20 </t>
  </si>
  <si>
    <t>Table-AT- 23 A</t>
  </si>
  <si>
    <t>11 = 5+6+9+10</t>
  </si>
  <si>
    <t>Table AT -10 C :Details of IEC Activities</t>
  </si>
  <si>
    <t>Table - AT - 10 C</t>
  </si>
  <si>
    <t>Table: AT 10 D - Manpower dedicated for MDMS</t>
  </si>
  <si>
    <t>Table-AT- 10D</t>
  </si>
  <si>
    <t>Table: AT-31</t>
  </si>
  <si>
    <t>Contents</t>
  </si>
  <si>
    <t>Table No.</t>
  </si>
  <si>
    <t>Particulars</t>
  </si>
  <si>
    <t>AT- 1</t>
  </si>
  <si>
    <t>AT - 2</t>
  </si>
  <si>
    <t>AT - 2 A</t>
  </si>
  <si>
    <t>AT - 3</t>
  </si>
  <si>
    <t>AT- 3 A</t>
  </si>
  <si>
    <t>AT- 3 B</t>
  </si>
  <si>
    <t>AT-3 C</t>
  </si>
  <si>
    <t>AT - 4</t>
  </si>
  <si>
    <t>AT - 4 A</t>
  </si>
  <si>
    <t>AT - 5</t>
  </si>
  <si>
    <t>AT - 5 A</t>
  </si>
  <si>
    <t>AT - 5 B</t>
  </si>
  <si>
    <t>AT - 5 C</t>
  </si>
  <si>
    <t>AT - 5 D</t>
  </si>
  <si>
    <t>AT - 6</t>
  </si>
  <si>
    <t>AT - 6 A</t>
  </si>
  <si>
    <t>AT - 6 B</t>
  </si>
  <si>
    <t>AT - 6 C</t>
  </si>
  <si>
    <t>AT - 7</t>
  </si>
  <si>
    <t>AT - 7 A</t>
  </si>
  <si>
    <t>AT - 8</t>
  </si>
  <si>
    <t>AT - 8 A</t>
  </si>
  <si>
    <t>AT - 9</t>
  </si>
  <si>
    <t>AT - 10</t>
  </si>
  <si>
    <t>AT - 10 A</t>
  </si>
  <si>
    <t>AT - 10 B</t>
  </si>
  <si>
    <t xml:space="preserve">Details of Social Audit </t>
  </si>
  <si>
    <t>AT - 10 C</t>
  </si>
  <si>
    <t>Details of IEC Activities</t>
  </si>
  <si>
    <t>AT - 10 D</t>
  </si>
  <si>
    <t>Manpower dedicated for MDMS</t>
  </si>
  <si>
    <t>AT - 11</t>
  </si>
  <si>
    <t xml:space="preserve">Sanction and Utilisation of Central assistance towards construction of Kitchen-cum-store (Primary &amp; Upper Primary,Classes I-VIII) </t>
  </si>
  <si>
    <t>AT - 11 A</t>
  </si>
  <si>
    <t>AT - 12</t>
  </si>
  <si>
    <t xml:space="preserve">Sanction and Utilisation of Central assistance towards procurement of Kitchen Devices (Primary &amp; Upper Primary,Classes I-VIII) </t>
  </si>
  <si>
    <t>AT - 12 A</t>
  </si>
  <si>
    <t>Sanction and Utilisation of Central assistance towards replacement of Kitchen Devices</t>
  </si>
  <si>
    <t>AT - 13</t>
  </si>
  <si>
    <t>Details of mode of cooking</t>
  </si>
  <si>
    <t>AT - 14</t>
  </si>
  <si>
    <t>Quality, Safety and Hygiene</t>
  </si>
  <si>
    <t>AT - 14 A</t>
  </si>
  <si>
    <t>Testing of Food Samples</t>
  </si>
  <si>
    <t>AT - 15</t>
  </si>
  <si>
    <t>Contribution by community in form of  Tithi Bhojan or any other similar practice</t>
  </si>
  <si>
    <t>AT - 16</t>
  </si>
  <si>
    <t>Interuptions in serving of MDM and MDM allowance paid to children</t>
  </si>
  <si>
    <t>AT - 17</t>
  </si>
  <si>
    <t>AT - 18</t>
  </si>
  <si>
    <t>Formation of School Management Committee (SMC) at School Level for Monitoring the Scheme</t>
  </si>
  <si>
    <t>AT - 19</t>
  </si>
  <si>
    <t>Responsibility of Implementation</t>
  </si>
  <si>
    <t>AT - 20</t>
  </si>
  <si>
    <t xml:space="preserve">Information on Cooking Agencies </t>
  </si>
  <si>
    <t>AT - 21</t>
  </si>
  <si>
    <t>Details of engagement and apportionment of honorarium to cook cum helpers (CCH) between schools and centralized kitchen.</t>
  </si>
  <si>
    <t>AT - 22</t>
  </si>
  <si>
    <t>Information on NGOs covering more than 20000 children, if any</t>
  </si>
  <si>
    <t>AT - 23</t>
  </si>
  <si>
    <t>AT - 23 A</t>
  </si>
  <si>
    <t>AT - 24</t>
  </si>
  <si>
    <t>Details of discrimination of any kind in MDMS</t>
  </si>
  <si>
    <t>AT - 25</t>
  </si>
  <si>
    <t>Details of Grievance Redressal cell</t>
  </si>
  <si>
    <t>AT - 26</t>
  </si>
  <si>
    <t>AT - 26 A</t>
  </si>
  <si>
    <t>AT - 27</t>
  </si>
  <si>
    <t>AT - 27 A</t>
  </si>
  <si>
    <t>AT - 27 B</t>
  </si>
  <si>
    <t>AT - 27 C</t>
  </si>
  <si>
    <t>AT - 27 D</t>
  </si>
  <si>
    <t>AT - 28</t>
  </si>
  <si>
    <t>AT - 28 A</t>
  </si>
  <si>
    <t>AT - 29</t>
  </si>
  <si>
    <t>AT - 30</t>
  </si>
  <si>
    <t>AT - 31</t>
  </si>
  <si>
    <t xml:space="preserve">Mid Day Meal Scheme </t>
  </si>
  <si>
    <t xml:space="preserve">Average number of children availed MDM </t>
  </si>
  <si>
    <t>Table: AT- 4B</t>
  </si>
  <si>
    <t xml:space="preserve">Table AT-4B: Information on Aadhaar Enrolment </t>
  </si>
  <si>
    <t>Total Enrolment</t>
  </si>
  <si>
    <t>Number of children having Aadhaar</t>
  </si>
  <si>
    <t>Number of children applied for Aadhaar</t>
  </si>
  <si>
    <t xml:space="preserve">Number of children without Aadhaar </t>
  </si>
  <si>
    <t>Number of proxy names deleted</t>
  </si>
  <si>
    <t>Table: AT- 10 E</t>
  </si>
  <si>
    <t>Table AT-10 E: Information on Kitchen Gardens</t>
  </si>
  <si>
    <t>Total no.  of institutions</t>
  </si>
  <si>
    <t>Total institutions where setting up of kitchen garden is possible</t>
  </si>
  <si>
    <t>No. of institutions already having kitchen gardens</t>
  </si>
  <si>
    <t>No. of institutions where setting up of kitchen garden is in progress</t>
  </si>
  <si>
    <t>Amount paid to children (in Rs)</t>
  </si>
  <si>
    <t>Foodgrains provided to children (in MT)</t>
  </si>
  <si>
    <t>Covered through centralised kitchen</t>
  </si>
  <si>
    <t>Requirement of Pulses (in MTs)</t>
  </si>
  <si>
    <t>Pulse 1 (name)</t>
  </si>
  <si>
    <t>Pulse 2 (name)</t>
  </si>
  <si>
    <t>Pulse 3 (name)</t>
  </si>
  <si>
    <t>Pulse 4 (name)</t>
  </si>
  <si>
    <t>Pulse 5 (name)</t>
  </si>
  <si>
    <t>Table: AT-27C</t>
  </si>
  <si>
    <t>Maximum number of institutions for which daily data transferred during the month</t>
  </si>
  <si>
    <t xml:space="preserve">Closing Balance*                 (col.4+5-6)                         </t>
  </si>
  <si>
    <t xml:space="preserve">Closing Balance*  (col.9+10-11)                         </t>
  </si>
  <si>
    <t>*: includes unspent balance at State, District, Block and school level (including NGOs/Private Agencies).</t>
  </si>
  <si>
    <t xml:space="preserve">Closing Balance*                  (col.4+5-6)                         </t>
  </si>
  <si>
    <t xml:space="preserve">Closing Balance* (col.9+10-11)                         </t>
  </si>
  <si>
    <t>* State</t>
  </si>
  <si>
    <t>*State</t>
  </si>
  <si>
    <t xml:space="preserve">*State (col.7+10-13) </t>
  </si>
  <si>
    <t>*state share includes funds as well as monetary value of the commodities supplied by the State/UT</t>
  </si>
  <si>
    <t>* state share includes funds as well as monetary value of the commodities supplied by the State/UT</t>
  </si>
  <si>
    <t>Table - AT - 10 B</t>
  </si>
  <si>
    <t>Table: AT-27 D</t>
  </si>
  <si>
    <t>Total No. of Cook-cum-helpers required in drought affected areas, if any</t>
  </si>
  <si>
    <t>Table: AT- 32</t>
  </si>
  <si>
    <t>District :</t>
  </si>
  <si>
    <t>Foodgrains</t>
  </si>
  <si>
    <t xml:space="preserve">Hon. to cook-cum-helpers </t>
  </si>
  <si>
    <t>Allocation</t>
  </si>
  <si>
    <t>Utilisation</t>
  </si>
  <si>
    <t>Allocation (Centre +State)</t>
  </si>
  <si>
    <t>Utilisation (Centre +State)</t>
  </si>
  <si>
    <t>Table: AT-32A</t>
  </si>
  <si>
    <t>Secretary of the Nodal Department</t>
  </si>
  <si>
    <t>Information on Kitchen Garden</t>
  </si>
  <si>
    <t xml:space="preserve">AT - 10 E </t>
  </si>
  <si>
    <t>AT - 4 B</t>
  </si>
  <si>
    <t>Information on Aadhaar Enrolment</t>
  </si>
  <si>
    <t>AT - 32</t>
  </si>
  <si>
    <t>AT - 32 A</t>
  </si>
  <si>
    <t>Coarse Grains</t>
  </si>
  <si>
    <t>2018-19</t>
  </si>
  <si>
    <t>k</t>
  </si>
  <si>
    <t xml:space="preserve">Enrolment range 01-50 </t>
  </si>
  <si>
    <t>No. of schools</t>
  </si>
  <si>
    <t>Central share</t>
  </si>
  <si>
    <t>requirement of funds (Rs in lakh)</t>
  </si>
  <si>
    <t xml:space="preserve">Enrolment range 51-150 </t>
  </si>
  <si>
    <t xml:space="preserve">Enrolment range 151-250 </t>
  </si>
  <si>
    <t xml:space="preserve">Enrolment range 251 &amp; Above </t>
  </si>
  <si>
    <t>Table: AT-29A</t>
  </si>
  <si>
    <t>State share</t>
  </si>
  <si>
    <t>Requirement of funds (Rs in lakh)</t>
  </si>
  <si>
    <t>Table: AT-28 B</t>
  </si>
  <si>
    <t>AT - 28 B</t>
  </si>
  <si>
    <t>Table AT 21 :Details of engagement and apportionment of honorarium to cook cum helpers (CCH) between schools and centralized kitchen</t>
  </si>
  <si>
    <t>Table: AT-28 B: Repair of kitchen cum stores constructed ten years ago</t>
  </si>
  <si>
    <t>Centre share</t>
  </si>
  <si>
    <t>Repair of kitchen cum stores constructed ten years ago</t>
  </si>
  <si>
    <t>AT- 29 A</t>
  </si>
  <si>
    <t>Repair of kitchen-cum-stores</t>
  </si>
  <si>
    <t>Requirement of funds for Transportation Assistance</t>
  </si>
  <si>
    <t>Mode of data collection (SMS/ IVRS/ Mobile App/ Web Application/ Others)</t>
  </si>
  <si>
    <t>Name of Agency implementing AMS in State/UT</t>
  </si>
  <si>
    <t>Total Funds required (Rs in lakh)</t>
  </si>
  <si>
    <t>Rate  of Transportation Assistance (Per quintal)</t>
  </si>
  <si>
    <t>PDS rate (Rs per Quintal)</t>
  </si>
  <si>
    <t>Temple, Gurudwara, Jail etc. (pls specify)</t>
  </si>
  <si>
    <t>No. of working days on which MDM served *</t>
  </si>
  <si>
    <t>Average No. of children availed MDM [Col. 8/Col. 9] *</t>
  </si>
  <si>
    <t>*This information will be used for computing Performance Grading Index (PGI) also.</t>
  </si>
  <si>
    <t>No. of children provided with spectacles</t>
  </si>
  <si>
    <t>No. of children identified with refractive errors</t>
  </si>
  <si>
    <t>Name of the Krishi Vigyan Kendra (KVK)</t>
  </si>
  <si>
    <t>Table: AT- 10 F</t>
  </si>
  <si>
    <t>Table AT-10 F: Information on Training of Cook-cum-Helpers</t>
  </si>
  <si>
    <t>Total no.  of Cook-cum-Helpers engaged</t>
  </si>
  <si>
    <t xml:space="preserve">Total no. of Cook-cum-Helpers trained during the year </t>
  </si>
  <si>
    <t>No. of Master Trainers</t>
  </si>
  <si>
    <t>Duration of training</t>
  </si>
  <si>
    <t xml:space="preserve">Modules used in the training </t>
  </si>
  <si>
    <t>Name of Training Agency</t>
  </si>
  <si>
    <t>AT - 10 F</t>
  </si>
  <si>
    <t>Information on Training of Cook-cum-Helpers</t>
  </si>
  <si>
    <t>Action Taken by State Govt. on findings of Social Audit Report</t>
  </si>
  <si>
    <t>Number of School Working Days (Primary,Classes I-V) for 2020-21</t>
  </si>
  <si>
    <t>Number of School Working Days (Upper Primary,Classes VI-VIII) for 2020-21</t>
  </si>
  <si>
    <t>Proposal for coverage of children and working days  for 2020-21  (Primary Classes, I-V)</t>
  </si>
  <si>
    <t>Proposal for coverage of children and working days  for 2020-21  (Upper Primary,Classes VI-VIII)</t>
  </si>
  <si>
    <t>Proposal for coverage of children for NCLP Schools during 2020-21</t>
  </si>
  <si>
    <t>Proposal for coverage of children and working days  for Primary (Classes I-V) in Drought affected areas  during 2020-21</t>
  </si>
  <si>
    <t>Proposal for coverage of children and working days  for  Upper Primary (Classes VI-VIII)in Drought affected areas  during 2020-21</t>
  </si>
  <si>
    <t>Requirement of kitchen-cum-stores in the Primary and Upper Primary schools for the year 2020-21</t>
  </si>
  <si>
    <t>Requirement of kitchen cum stores as per Plinth Area Norm in the Primary and Upper Primary schools for the year 2020-21</t>
  </si>
  <si>
    <t>Requirement of Kitchen Devices (new) during 2020-21 in Primary &amp; Upper Primary Schools</t>
  </si>
  <si>
    <t>Replacement of Kitchen Devices during 2020-21 in Primary &amp; Upper Primary Schools</t>
  </si>
  <si>
    <t>Requirement of Cook cum Helpers for 2020-21</t>
  </si>
  <si>
    <t>Budget Provision for the Year 2020-21</t>
  </si>
  <si>
    <t>Annual Work Plan and Budget 2020-21</t>
  </si>
  <si>
    <t>2020-21</t>
  </si>
  <si>
    <t>No. of institutions where setting up of kitchen garden is proposed during 2020-21</t>
  </si>
  <si>
    <t>Annual Work Plan and Budget  2020-21</t>
  </si>
  <si>
    <t>Annual Work Plan &amp; Budget 2020-21</t>
  </si>
  <si>
    <t>Proposals for 2020-21</t>
  </si>
  <si>
    <t>Table: AT-26 : Number of School Working Days (Primary,Classes I-V) for 2020-21</t>
  </si>
  <si>
    <t>Table: AT-26A : Number of School Working Days (Upper Primary,Classes VI-VIII) for 2020-21</t>
  </si>
  <si>
    <t>Table: AT-27: Proposal for coverage of children and working days  for 2020-21 (Primary Classes, I-V)</t>
  </si>
  <si>
    <t>Table: AT-27 A: Proposal for coverage of children and working days  for 2020-21 (Upper Primary,Classes VI-VIII)</t>
  </si>
  <si>
    <t>Table: AT-27 B: Proposal for coverage of children for NCLP Schools during 2020-21</t>
  </si>
  <si>
    <t>Table: AT-27C : Proposal for coverage of children and working days  for Primary (Classes I-V) in Drought affected areas  during 2020-21</t>
  </si>
  <si>
    <t>Table: AT-27 D : Proposal for coverage of children and working days  for Upper Primary (Classes VI-VIII) in Drought affected areas  during 2020-21</t>
  </si>
  <si>
    <t>Table: AT-28: Requirement of kitchen-cum-stores in Primary and Upper Primary schools for the year 2020-21</t>
  </si>
  <si>
    <t>Table: AT-28 A: Requirement of kitchen cum stores as per Plinth Area Norm in the Primary and Upper Primary schools for the year 2020-21</t>
  </si>
  <si>
    <t>Table: AT-29 A : Replacement of Kitchen Devices during 2020-21 in Primary &amp; Upper Primary Schools</t>
  </si>
  <si>
    <t>Table: AT 30 :  Requirement of Cook cum Helpers for 2020-21</t>
  </si>
  <si>
    <t>Table: AT-31 : Budget Provision for the Year 2020-21</t>
  </si>
  <si>
    <t>Enrolment (As on 30.09.2019)</t>
  </si>
  <si>
    <t>GENERAL INFORMATION for 2019-2020</t>
  </si>
  <si>
    <t>Details of  Provisions  in the State Budget 2019-2020</t>
  </si>
  <si>
    <t>Releasing of Funds from State to Directorate / Authority / District / Block / School level during 2019-2020</t>
  </si>
  <si>
    <t>No. of Institutions in the State vis a vis Institutions serving MDM during 2019-2020</t>
  </si>
  <si>
    <t>No. of Institutions covered  (Primary, Classes I-V)  during 2019-2020</t>
  </si>
  <si>
    <t>No. of Institutions covered (Upper Primary with Primary, Classes I-VIII) during 2019-2020</t>
  </si>
  <si>
    <t>No. of Institutions covered (Upper Primary without Primary, Classes VI-VIII) during 2019-2020</t>
  </si>
  <si>
    <t>Enrolment vis-à-vis availed for MDM  (Primary,Classes I- V) during 2019-2020</t>
  </si>
  <si>
    <t>Enrolment vis-a-vis availed for MDM  (Upper Primary, Classes VI - VIII) during 2019-2020</t>
  </si>
  <si>
    <t>PAB-MDM Approval vs. PERFORMANCE (Primary, Classes I - V) during 2019-2020</t>
  </si>
  <si>
    <t>PAB-MDM Approval vs. PERFORMANCE (Upper Primary, Classes VI to VIII) during 2019-2020</t>
  </si>
  <si>
    <t>PAB-MDM Approval vs. PERFORMANCE NCLP Schools during 2019-2020</t>
  </si>
  <si>
    <t>PAB-MDM Approval vs. PERFORMANCE (Primary, Classes I - V) during 2019-2020 - Drought</t>
  </si>
  <si>
    <t>PAB-MDM Approval vs. PERFORMANCE (Upper Primary, Classes VI to VIII) during 2019-2020 - Drought</t>
  </si>
  <si>
    <t>Utilisation of foodgrains  (Primary, Classes I-V) during 2019-2020</t>
  </si>
  <si>
    <t>Utilisation of foodgrains  (Upper Primary, Classes VI-VIII) during 2019-2020</t>
  </si>
  <si>
    <t>PAYMENT OF COST OF FOOD GRAINS TO FCI (Primary and Upper Primary Classes I-VIII) during 2019-2020</t>
  </si>
  <si>
    <t>Utilisation of foodgrains (Coarse Grain) during 2019-2020</t>
  </si>
  <si>
    <t>Utilisation of Cooking Cost (Primary, Classes I-V) during 2019-2020</t>
  </si>
  <si>
    <t>Utilisation of Cooking cost (Upper Primary Classes, VI-VIII) during 2019-2020</t>
  </si>
  <si>
    <t>Utilisation of funds towards honorarium to Cook-cum-Helpers (Primary classes I-V) during 2019-2020</t>
  </si>
  <si>
    <t>Utilisation of funds towards honorarium to Cook-cum-Helpers (Upper Primary classes VI-VIII) during 2019-2020</t>
  </si>
  <si>
    <t>Utilisation of Central Assitance towards Transportation Assistance (Primary &amp; Upper Primary,Classes I-VIII) during 2019-2020</t>
  </si>
  <si>
    <t>Utilisation of Central Assistance towards MME  (Primary &amp; Upper Primary,Classes I-VIII) during 2019-2020</t>
  </si>
  <si>
    <t>Details of Meetings at district level during 2019-2020</t>
  </si>
  <si>
    <t>Coverage under Rashtriya Bal Swasthya Karykram (School Health Programme) - 2019-2020</t>
  </si>
  <si>
    <t>Annual and Monthly data entry status in MDM-MIS during 2019-2020</t>
  </si>
  <si>
    <t>Implementation of Automated Monitoring System  during 2019-2020</t>
  </si>
  <si>
    <t>PAB-MDM Approval vs. PERFORMANCE (Primary Classes I to V) during 2019-2020 - Drought</t>
  </si>
  <si>
    <t>Table: AT-1: GENERAL INFORMATION for 2019-2020</t>
  </si>
  <si>
    <t>Table: AT-2 :  Details of  Provisions  in the State Budget 2019-2020</t>
  </si>
  <si>
    <t>Table: AT-2A : Releasing of Funds from State to Directorate / Authority / District / Block / School level during 2019-2020</t>
  </si>
  <si>
    <t>Table AT-3: No. of Institutions in the State vis a vis Institutions serving MDM during 2019-2020</t>
  </si>
  <si>
    <t>Table: AT-3A: No. of Institutions covered  (Primary, Classes I-V)  during 2019-2020</t>
  </si>
  <si>
    <t>Table: AT-3B: No. of Institutions covered (Upper Primary with Primary, Classes I-VIII) during 2019-2020</t>
  </si>
  <si>
    <t>Table: AT-3C: No. of Institutions covered (Upper Primary without Primary, Classes VI-VIII) during 2019-2020</t>
  </si>
  <si>
    <t>Table: AT-4: Enrolment vis-à-vis availed for MDM  (Primary,Classes I- V) during 2019-2020</t>
  </si>
  <si>
    <t>Table: AT-4A: Enrolment vis-a-vis availed for MDM  (Upper Primary, Classes VI - VIII) during 2019-2020</t>
  </si>
  <si>
    <t>Table: AT-5:  PAB-MDM Approval vs. PERFORMANCE (Primary, Classes I - V) during 2019-2020</t>
  </si>
  <si>
    <t>MDM-PAB Approval for 2019-2020</t>
  </si>
  <si>
    <t>Table: AT-5 A:  PAB-MDM Approval vs. PERFORMANCE (Upper Primary, Classes VI to VIII) during 2019-2020</t>
  </si>
  <si>
    <t>Table: AT-5 B:  PAB-MDM Approval vs. PERFORMANCE - STC (NCLP Schools) during 2019-2020</t>
  </si>
  <si>
    <t>MDM-PAB Approval for2019-2020</t>
  </si>
  <si>
    <t>Table: AT-5 C:  PAB-MDM Approval vs. PERFORMANCE (Primary, Classes I - V) during 2019-2020 - Drought</t>
  </si>
  <si>
    <t>Table: AT-5 D:  PAB-MDM Approval vs. PERFORMANCE (Upper Primary, Classes VI to VIII) during 2019-2020 - Drought</t>
  </si>
  <si>
    <t>Table: AT-6: Utilisation of foodgrains  (Primary, Classes I-V) during 2019-2020</t>
  </si>
  <si>
    <t>Table: AT-6A: Utilisation of foodgrains  (Upper Primary, Classes VI-VIII) during 2019-2020</t>
  </si>
  <si>
    <t>Table: AT-6B: PAYMENT OF COST OF FOOD GRAINS TO FCI (Primary and Upper Primary Classes I-VIII) during 2019-2020</t>
  </si>
  <si>
    <t>Table: AT-6C: Utilisation of foodgrains (Coarse Grain) during 2019-2020</t>
  </si>
  <si>
    <t>Table: AT-7: Utilisation of Cooking Cost (Primary Classes I-V) during 2019-2020</t>
  </si>
  <si>
    <t>Table: AT-7A: Utilisation of Cooking cost (Upper Primary Classes, VI-VIII) during 2019-2020</t>
  </si>
  <si>
    <t>Table AT - 8 :Utilisation of funds towards honorarium to Cook-cum-Helpers (Primary classes I-V) during 2019-2020</t>
  </si>
  <si>
    <t>Table AT - 8A : Utilisation of funds towards honorarium to Cook-cum-Helpers (Upper Primary classes VI-VIII) during 2019-2020</t>
  </si>
  <si>
    <t>Table: AT-9 : Utilisation of Central Assitance towards Transportation Assistance (Primary &amp; Upper Primary,Classes I-VIII) during 2019-2020</t>
  </si>
  <si>
    <t>Table: AT-10 :  Utilisation of Central Assistance towards MME  (Primary &amp; Upper Primary,Classes I-VIII) during 2019-2020</t>
  </si>
  <si>
    <t>Table: AT-10 A : Details of Meetings at district level during 2019-2020</t>
  </si>
  <si>
    <t xml:space="preserve">Table AT - 10 B : Details of Social Audit during 2019-2020 </t>
  </si>
  <si>
    <t>Table AT - 23 A- Implementation of Automated Monitoring System  during 2019-2020</t>
  </si>
  <si>
    <t>Table: AT-32:  PAB-MDM Approval vs. PERFORMANCE (Primary Classes I to V) during 2019-2020 - Drought</t>
  </si>
  <si>
    <t>Table: AT-32 A:  PAB-MDM Approval vs. PERFORMANCE (Upper Primary, Classes VI to VIII) during 2019-2020 - Drought</t>
  </si>
  <si>
    <t xml:space="preserve">No. of working days (During 01.04.2019 to 31.03.2020)                  </t>
  </si>
  <si>
    <t xml:space="preserve">Opening Balance as on 01.04.2019                                  </t>
  </si>
  <si>
    <t>Opening Balance as on 01.04.2019</t>
  </si>
  <si>
    <t>Apr, 2019</t>
  </si>
  <si>
    <t>Dec, 2019</t>
  </si>
  <si>
    <t>Jan, 2020</t>
  </si>
  <si>
    <t>Feb, 2020</t>
  </si>
  <si>
    <t>Mar, 2020</t>
  </si>
  <si>
    <t>Budget Released till 31.12.2019</t>
  </si>
  <si>
    <t>(For the Period 01.04.2019 to 31.12.2019)</t>
  </si>
  <si>
    <t>During 01.04.2019 to 31.12.2019</t>
  </si>
  <si>
    <t>(As on 31.12.2019)</t>
  </si>
  <si>
    <t>As on 31.12.2019</t>
  </si>
  <si>
    <t>April, 2020</t>
  </si>
  <si>
    <t>May,2020</t>
  </si>
  <si>
    <t>June,2020</t>
  </si>
  <si>
    <t>July,2020</t>
  </si>
  <si>
    <t>August,2020</t>
  </si>
  <si>
    <t>September,2020</t>
  </si>
  <si>
    <t>October,2020</t>
  </si>
  <si>
    <t>November,2020</t>
  </si>
  <si>
    <t>December,2020</t>
  </si>
  <si>
    <t>January,2021</t>
  </si>
  <si>
    <t>February,2021</t>
  </si>
  <si>
    <t>March,2021</t>
  </si>
  <si>
    <t>No. of Kitchens constructed prior to FY 2009-10</t>
  </si>
  <si>
    <t>No. of Kitchens constructed prior to 2009-10 and require repairs</t>
  </si>
  <si>
    <t>2019-20</t>
  </si>
  <si>
    <t>Repair of Kitchen-cum-stores</t>
  </si>
  <si>
    <t>Gross Allocation for the  FY 2019-20</t>
  </si>
  <si>
    <t>Allocation for cost of foodgrains for 2019-20</t>
  </si>
  <si>
    <t xml:space="preserve">Unspent Balance as on 31.12.2019  </t>
  </si>
  <si>
    <t xml:space="preserve">Total Unspent Balance as on 31.12.2019                           </t>
  </si>
  <si>
    <t>Allocation for 2019-20</t>
  </si>
  <si>
    <t xml:space="preserve">Allocation for 2019-20                       </t>
  </si>
  <si>
    <t>Allocation for FY 2019-20</t>
  </si>
  <si>
    <t>Unspent Balance as on 31.12.2019</t>
  </si>
  <si>
    <t>Opening balance as on 01.04.2019</t>
  </si>
  <si>
    <t xml:space="preserve">Unspent Balance as on 31.12.2019  [Col. 4+ Col.5+Col.6 -Col.8]  </t>
  </si>
  <si>
    <t>Allocation for  2019-20</t>
  </si>
  <si>
    <t>*Total sanctioned during 2006-07  to 2019-20</t>
  </si>
  <si>
    <t>*Total sanction during 2006-07 to 2019-20</t>
  </si>
  <si>
    <t>*Total Sanction during 2012-13 to 2019-20</t>
  </si>
  <si>
    <t>Table: AT-17 : Coverage under Rashtriya Bal Swasthya Karykram (School Health Programme) - 2019-20</t>
  </si>
  <si>
    <t>Table AT - 23 Annual and Monthly data entry status in MDM-MIS during 2019-20</t>
  </si>
  <si>
    <t>In-Kind Benefit Type Component                                                                                                       (A Sum of Cost of Food Grains + Cooking Cost + Transport Assistance + MME)</t>
  </si>
  <si>
    <t>Remarks, if any</t>
  </si>
  <si>
    <t>Electronic Fund 
Transfer (in ₹)
(NEFT, RTGS, APB, NACH)</t>
  </si>
  <si>
    <t>Non-Electronic 
Fund Transfer (in ₹)
(Cash, Cheque, DD, MO)</t>
  </si>
  <si>
    <t>April, 2019</t>
  </si>
  <si>
    <t>May, 2019</t>
  </si>
  <si>
    <t>June, 2019</t>
  </si>
  <si>
    <t>July, 2019</t>
  </si>
  <si>
    <t>August, 2019</t>
  </si>
  <si>
    <t>September, 2019</t>
  </si>
  <si>
    <t>October, 2019</t>
  </si>
  <si>
    <t>November, 2019</t>
  </si>
  <si>
    <t>December, 2019</t>
  </si>
  <si>
    <t xml:space="preserve">Table AT-2 B: Month wise Transfer of Funds vs Expenditure under DBT during 2019-20 </t>
  </si>
  <si>
    <t xml:space="preserve">Table: AT- 2B </t>
  </si>
  <si>
    <t xml:space="preserve">TOTAL CENTRAL SHARE - </t>
  </si>
  <si>
    <t>Notes:</t>
  </si>
  <si>
    <t>During 01.04.19 to 31.12.2019</t>
  </si>
  <si>
    <t>Kitchen-cum-store sanctioned during 2006-07 to 2019-20</t>
  </si>
  <si>
    <t>Engaged in 2019-20</t>
  </si>
  <si>
    <t>AT - 2 B</t>
  </si>
  <si>
    <t xml:space="preserve">Month wise Transfer of Funds vs Expenditure under DBT during 2019-20 </t>
  </si>
  <si>
    <t>(Amount in Rs.)</t>
  </si>
  <si>
    <t>DBT COMPONENT CENTRAL SHARE</t>
  </si>
  <si>
    <t>1.  DBT COMPONENT FUNDS  = TOTAL CENTRAL SHARE - FUNDS FOR INFRASTRUCTRE (i.e. KITCHEN SHED - KITCHEN DEVICES - KITCHEN GARDEN  ETC.)</t>
  </si>
  <si>
    <t>2. TOTAL EXPENDITURE &lt;= DBT COPONENT FUNDS</t>
  </si>
  <si>
    <t>3.. Value to be reported in absolute unit (not in Lakh, Crore, etc)</t>
  </si>
  <si>
    <t>Jammu</t>
  </si>
  <si>
    <t>Samba</t>
  </si>
  <si>
    <t>Kathua</t>
  </si>
  <si>
    <t>Udhampur</t>
  </si>
  <si>
    <t>Reasi</t>
  </si>
  <si>
    <t>Doda</t>
  </si>
  <si>
    <t>Ramban</t>
  </si>
  <si>
    <t>Kishtwar</t>
  </si>
  <si>
    <t>Rajouri</t>
  </si>
  <si>
    <t>Poonch</t>
  </si>
  <si>
    <t xml:space="preserve">Srinagar </t>
  </si>
  <si>
    <t xml:space="preserve">Ganderbal </t>
  </si>
  <si>
    <t xml:space="preserve">Budgam </t>
  </si>
  <si>
    <t xml:space="preserve">Anantnag </t>
  </si>
  <si>
    <t xml:space="preserve">Kulgam </t>
  </si>
  <si>
    <t xml:space="preserve">Pulwama </t>
  </si>
  <si>
    <t xml:space="preserve">Shopian </t>
  </si>
  <si>
    <t xml:space="preserve">Baramulla </t>
  </si>
  <si>
    <t>Bandipora</t>
  </si>
  <si>
    <t xml:space="preserve">Kupwara </t>
  </si>
  <si>
    <t>NIL</t>
  </si>
  <si>
    <t>e-transfer</t>
  </si>
  <si>
    <t xml:space="preserve"> -</t>
  </si>
  <si>
    <t>SUMMER ZONE SCHOOLS</t>
  </si>
  <si>
    <t>WINTER  ZONE SCHOOLS</t>
  </si>
  <si>
    <t>Chana dal</t>
  </si>
  <si>
    <t>Moong</t>
  </si>
  <si>
    <t>Channa</t>
  </si>
  <si>
    <t>As per need</t>
  </si>
  <si>
    <t>--</t>
  </si>
  <si>
    <t xml:space="preserve">Balance of 1st Instalment/Revalidation </t>
  </si>
  <si>
    <t>NO FUNDS RECEIVED DURING 2019-20</t>
  </si>
  <si>
    <t>2ND INSTALMENT  NOT RECEIVED DURING 2019-20</t>
  </si>
  <si>
    <t>For creating awreness about the scheme among the children and parents, advertisements were floated through local leading dailies of the State. Jingles were also broadcasted through Prasar Bharti and FM Radio for the purpose .</t>
  </si>
  <si>
    <t>1.  Joint Director</t>
  </si>
  <si>
    <t>2.  Dy. Director (Plg)</t>
  </si>
  <si>
    <t>3.  Asstt. Director (Plg)</t>
  </si>
  <si>
    <t>4.   Statistical Officer (Plg)</t>
  </si>
  <si>
    <t>5.  Statistical Asstt. (Plg)</t>
  </si>
  <si>
    <t>6.  Dealing Asstistants /Incharge MDM</t>
  </si>
  <si>
    <t>Akshay Patra, an NGO of the national reputation which has already been  engaged in various states of the country for serving Hot Cooked meals to the children under Mid Day Meal Scheme is being engaged by our State in Jammu (Govt. High School Jammu Cantt.) and Samba (Govt. Middle School Dodi Gujjar Colony) districts ( on pilot basis, both falls in urban area. Signing of the MOU for the purpose between the State Govt. and NGO is under process</t>
  </si>
  <si>
    <t>Note : Kitchen-cum-store sanctioned during 2006-07 and 2007-08 could not be taken up at that time and later on the same amount was revalidated during the year 2008-09 . The construction of these Kitchen-cum-store was made during the year 2009-10 and has not yet completed 10 years of its construction</t>
  </si>
  <si>
    <t>Note: In addtion to PRI's, School Management Committee has also been actively monitoring the implementation of Mid Day Meal Scheme</t>
  </si>
  <si>
    <t>Summer Vacations</t>
  </si>
  <si>
    <t>Winter Vacations</t>
  </si>
  <si>
    <t>67301(HS/HSS)</t>
  </si>
  <si>
    <t>Nil</t>
  </si>
  <si>
    <t>nil</t>
  </si>
  <si>
    <t xml:space="preserve">Nil </t>
  </si>
  <si>
    <t>Different additional food items were provided to the children either by the locals or by the parents of children studying in the school on the occasion of birthday, festivals etc</t>
  </si>
  <si>
    <t>25.04.2019</t>
  </si>
  <si>
    <t>17.02.2020</t>
  </si>
  <si>
    <t>21.06.2019</t>
  </si>
  <si>
    <t>04.07.2019</t>
  </si>
  <si>
    <t>15.07.2019</t>
  </si>
  <si>
    <t>13.02.2020</t>
  </si>
  <si>
    <t>26.02.2020</t>
  </si>
  <si>
    <t>05.03.2020</t>
  </si>
  <si>
    <t>In-Cash Benefit Type Component                                                                                                                                                                (CCH Honorarium only)</t>
  </si>
  <si>
    <t>The department of Controller of Drugs &amp; Food Control Organization has inspected 365 schools and has taken 136 samples for testing. After analyzing, only 05 samples were found sub-standard/adulterarted</t>
  </si>
  <si>
    <t>ANANTNAG</t>
  </si>
  <si>
    <t>BADGAM</t>
  </si>
  <si>
    <t>BANDIPORA</t>
  </si>
  <si>
    <t>BARAMULA</t>
  </si>
  <si>
    <t>DODA</t>
  </si>
  <si>
    <t>GANDERBAL</t>
  </si>
  <si>
    <t>JAMMU</t>
  </si>
  <si>
    <t>KATHUA</t>
  </si>
  <si>
    <t>KISHTWAR</t>
  </si>
  <si>
    <t>KULGAM</t>
  </si>
  <si>
    <t>KUPWARA</t>
  </si>
  <si>
    <t>POONCH</t>
  </si>
  <si>
    <t>PULWAMA</t>
  </si>
  <si>
    <t>RAJAURI</t>
  </si>
  <si>
    <t>RAMBAN</t>
  </si>
  <si>
    <t>REASI</t>
  </si>
  <si>
    <t>SAMBA</t>
  </si>
  <si>
    <t>SHOPIAN</t>
  </si>
  <si>
    <t>SRINAGAR</t>
  </si>
  <si>
    <t>UDHAMPUR</t>
  </si>
  <si>
    <t>Summer Break</t>
  </si>
  <si>
    <t>Winter break</t>
  </si>
  <si>
    <t>District Jammu</t>
  </si>
  <si>
    <t>2018/11</t>
  </si>
  <si>
    <t>Disposed off</t>
  </si>
  <si>
    <t>Initially Incharge MDM PS Wani pura Tanta was placed under suspension. But, after in-depth enquiry conducted by Principal HSS Janagalwar, the Incharge MDM of school was reinstated.</t>
  </si>
  <si>
    <t>Zonal Education Office</t>
  </si>
  <si>
    <t>Zonal Education Officers of J&amp;K UT</t>
  </si>
  <si>
    <t>Mission Directorate, MDM Scheme</t>
  </si>
  <si>
    <t>Education Department</t>
  </si>
  <si>
    <t>Chief Education Officers of J&amp;K UT</t>
  </si>
  <si>
    <t>Chief Education Office</t>
  </si>
  <si>
    <t>Dedicated Nodal officer for MDM</t>
  </si>
  <si>
    <t>0191-2467124/2467135 (Jammu),               0194-2437412,2435894(Srinagar)</t>
  </si>
  <si>
    <t>jkmdm121@gmail.com</t>
  </si>
  <si>
    <t>.</t>
  </si>
  <si>
    <t>Flexi funds for SNG @ Rs.0.05 lacs per school</t>
  </si>
  <si>
    <t>Department of Drugs &amp; Food Control Organization, J&amp;K</t>
  </si>
  <si>
    <t>Note: The progress of RBSK during the year 2019-20 is on the lower side due to closure of schools after Aug.5th, 2019.</t>
  </si>
  <si>
    <t>Total 
Expenditure during the Month (in ₹)  **</t>
  </si>
  <si>
    <t>Fund 
Transfer during the Month             (in ₹)</t>
  </si>
  <si>
    <t>Total 
Expenditure during the Month (in ₹)</t>
  </si>
  <si>
    <t>Madarsa/ Maqtab</t>
  </si>
  <si>
    <t>Note: Ladakh share of Rs.1.14 lacs (PS+UPS) out of adhoc grants of CS is also available with the J&amp;K (UT)</t>
  </si>
  <si>
    <t>Unspent balance as on 31.12.2019 [Col: (4+5)-7]</t>
  </si>
  <si>
    <t>In addition, 06 No's of Joint Directors of School Education Department in J&amp;K (UT) have been asssigned the responsibility of Monitoring MDM Scheme in different ranges comprises of 3-4 districts</t>
  </si>
  <si>
    <t>Due to non engagement of DEO under MDM Scheme, MDM Personnel/ Data Entry Operators(SSA) working at District/Block level are uploading data into the MDM Portal. It is pertinent to mention here that as per the MHRD communique, It was decided that in case of inadequacy of Data Entry
Operators for MDM-MIS, the SSA Data Entry Operators at the District / Block level
may be entrusted the work of data entry into the MDM-MIS Web portal also.</t>
  </si>
  <si>
    <t>Data Entry Operators</t>
  </si>
  <si>
    <t>District level Cooking competitions among Cook-cum-Helpers were held in Jammu Division wherein first three winners were awarded with cash prize and others were given consolation prizes. The winners were proposed to provide advanced training at Food Craft Instititue Dhammi Nagrota(Jammu) but due to circumstances arises after Aug.5th,2019, it couldnot be possible. During the year 2020-21, the training of these CCHs and further training to other CCHs by these Master trainer shall be conducted on priority. Moreover, District level cooking competition in Kashmir division shall also be conducted after opening of schools in J&amp;K UT.</t>
  </si>
  <si>
    <t>Physical  [col. 3-col.5-col.7]</t>
  </si>
  <si>
    <t>Financial (Rs. in lakh)  [col. 4-col.6-col.8]</t>
  </si>
  <si>
    <t>Physical [col. 3-col.5-col.7]</t>
  </si>
  <si>
    <t>Financial (Rs. in lakh) [col. 4-col.6-col.8]</t>
  </si>
  <si>
    <t>Financial (Rs. in lakh)[col. 4-col.6-col.8]</t>
  </si>
  <si>
    <t>S. No</t>
  </si>
  <si>
    <t>Toll free number</t>
  </si>
  <si>
    <t>Dedicated landline number</t>
  </si>
  <si>
    <t>Call centre</t>
  </si>
  <si>
    <t>Emails</t>
  </si>
  <si>
    <t>Press news</t>
  </si>
  <si>
    <t>Radio/T.V.</t>
  </si>
  <si>
    <t>SMS</t>
  </si>
  <si>
    <t>Postal system</t>
  </si>
  <si>
    <t>Total Holidays  (4+7)</t>
  </si>
  <si>
    <t>Total Holidays (4+7)</t>
  </si>
  <si>
    <t xml:space="preserve">(Govt+LB) Schools </t>
  </si>
  <si>
    <t>Table: AT-29 : Requirement of Kitchen Devices (New) during 2020-21 in Primary &amp; Upper Primary Schools</t>
  </si>
  <si>
    <r>
      <t>v</t>
    </r>
    <r>
      <rPr>
        <b/>
        <sz val="14"/>
        <rFont val="Bookman Old Style"/>
        <family val="1"/>
      </rPr>
      <t>Social Audit of the MDM scheme in four Districts (Budgam, Ganderbal, Kathua and Ramban) has been completed through Department of Social Action/Sociology, University of Jammu/Kashmir . During the year 2020-21, the findings of the report shall be shared with not only with the four districts but also with the other districts to check the bottleneck for the smooth implementation of the scheme</t>
    </r>
  </si>
  <si>
    <t xml:space="preserve">Note: </t>
  </si>
  <si>
    <t xml:space="preserve">1.  Out of adhoc grant of Rs 2666.45 lacs, an amount of Rs. 2614.13 lacs released for J&amp;K (UT) and Rs 0.87 lacs for Ladakh (UT) and Rs. 51.45 lacs of Ladakh share is available with the J&amp;K (UT) </t>
  </si>
  <si>
    <t>2. Un-spent balance of RS. 3314.73 lacs revalidated / released to J&amp;K (UT) and Rs. 5.00 lacs to Ladakh (UT) in the month of Feb. 2020</t>
  </si>
  <si>
    <t>Note:</t>
  </si>
  <si>
    <t xml:space="preserve"> 1.    Ladakh share of Rs.2.53 lacs (PS+UPS) out of adhoc grants of CS is also available with the J&amp;K (UT)</t>
  </si>
  <si>
    <t xml:space="preserve"> 2.    Opening Balance of Rs. 103.74 lacs revalidated / released in the month of Feb. 2020</t>
  </si>
  <si>
    <t>2.   Opening Balance of Rs. 1959.97 lacs revalidated / released in the month of Feb. 2020</t>
  </si>
  <si>
    <t>1.   Ladakh share of Rs.32.92 (PS+UPS) lacs out of adhoc grants of CS is also available with the J&amp;K (UT)</t>
  </si>
  <si>
    <t>Note: Opening Balance of Rs. 961.74 lacs revalidated / released in the month of Feb. 2020</t>
  </si>
  <si>
    <t>1.   Ladakh share of Rs.14.86 lacs (PS+UPS) out of adhoc grants of CS is also available with the J&amp;K (UT)</t>
  </si>
  <si>
    <t>2.   Opening Balance of Rs. 134.16 lacs revalidated / released in the month of Feb. 2020</t>
  </si>
  <si>
    <t>1.   Opening Balance of Rs. 116.52 lacs revalidated / released in the month of Feb. 2020</t>
  </si>
  <si>
    <t xml:space="preserve">Note : </t>
  </si>
  <si>
    <t>1.  Funds under MME components were not released in favour of districts due to circumstances emerged after Aug.5th,2020</t>
  </si>
  <si>
    <t>2.  Opening Balance of Rs. 38.60 lacs revalidated / released in the month of Feb. 2020</t>
  </si>
  <si>
    <t>(Rs. In lakh)</t>
  </si>
  <si>
    <t>State / UT: JK UT</t>
  </si>
  <si>
    <t>Note :  1) An amount of Rs.52.32 lakhs(Ladakh UT share) out of Adhoc installment of Rs.2666.45 lacs  is lying with Finance Department for its further release in favour of Ladakh UT</t>
  </si>
  <si>
    <t xml:space="preserve">            2) An amount of Rs. 5.00 lacs out of MME component of revalidated amount has been transferred through BEAMS to Ladakh UT in the month of March, 2020</t>
  </si>
  <si>
    <t>CS</t>
  </si>
  <si>
    <t>SS</t>
  </si>
  <si>
    <t>APPROVAL</t>
  </si>
  <si>
    <t>PY</t>
  </si>
  <si>
    <t>UPY</t>
  </si>
  <si>
    <t>LADAKH</t>
  </si>
  <si>
    <t>TOTAL</t>
  </si>
  <si>
    <t>GRAND TOTAL</t>
  </si>
  <si>
    <t>ENGAGED</t>
  </si>
  <si>
    <t>AMS REPORT</t>
  </si>
  <si>
    <t>DIFFERNCE</t>
  </si>
  <si>
    <t>HOW THIS HA BEEN INVESTIGATED BY PRINCIPAL HSS JANAGALWAR.  WHY NOT OTHER ADMINISTRATIVE AUTHORITY HAS CONDUCTED ENQUIRY ?</t>
  </si>
  <si>
    <t>Ladakh (UT) Share</t>
  </si>
  <si>
    <t>G.Total</t>
  </si>
  <si>
    <t>Note:-Unspent balance of Rs. 65.55 lacs of 1311 KCs including Rs. 6.40 lacs of 128 KCs of Ladakh (UT) is available with J&amp;K (UT).</t>
  </si>
  <si>
    <t>Note:-Unspent balance of Rs. 3815.32 lacs of 4697 KCs including Rs. 256.41 lacs of 323 KCs of Ladakh (UT) is available with J&amp;K (UT).</t>
  </si>
  <si>
    <t>Div. Level</t>
  </si>
  <si>
    <t>REQUIRED</t>
  </si>
  <si>
    <t>RELEASED</t>
  </si>
  <si>
    <t>UT FUNDS</t>
  </si>
  <si>
    <t>UT MIN. MANDATORY SHARE</t>
  </si>
  <si>
    <t>Q1</t>
  </si>
  <si>
    <t>Q2</t>
  </si>
  <si>
    <t>Q3</t>
  </si>
  <si>
    <t>Q4</t>
  </si>
  <si>
    <t>AVG.</t>
  </si>
  <si>
    <t>QTR</t>
  </si>
  <si>
    <t>OK</t>
  </si>
  <si>
    <t>PROPOSAL</t>
  </si>
  <si>
    <t>FOR 2020-21</t>
  </si>
  <si>
    <t>J&amp;K (UT) Share</t>
  </si>
  <si>
    <t>OLD</t>
  </si>
  <si>
    <t>REVISED</t>
  </si>
  <si>
    <t>J&amp;K--QPR</t>
  </si>
  <si>
    <t>J&amp;K</t>
  </si>
  <si>
    <t>OLD (INCLUDING LADAKH)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</si>
</sst>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Red]0"/>
    <numFmt numFmtId="166" formatCode="0.000"/>
  </numFmts>
  <fonts count="10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i/>
      <u/>
      <sz val="12"/>
      <name val="Arial"/>
      <family val="2"/>
    </font>
    <font>
      <b/>
      <sz val="14"/>
      <name val="Arial"/>
      <family val="2"/>
    </font>
    <font>
      <b/>
      <u/>
      <sz val="12"/>
      <name val="Arial"/>
      <family val="2"/>
    </font>
    <font>
      <b/>
      <sz val="12"/>
      <name val="Arial"/>
      <family val="2"/>
    </font>
    <font>
      <sz val="10"/>
      <name val="Arial"/>
      <family val="2"/>
    </font>
    <font>
      <b/>
      <u/>
      <sz val="10"/>
      <name val="Arial"/>
      <family val="2"/>
    </font>
    <font>
      <sz val="8"/>
      <name val="Arial"/>
      <family val="2"/>
    </font>
    <font>
      <i/>
      <sz val="10"/>
      <name val="Arial"/>
      <family val="2"/>
    </font>
    <font>
      <b/>
      <sz val="16"/>
      <name val="Arial"/>
      <family val="2"/>
    </font>
    <font>
      <sz val="12"/>
      <name val="Arial"/>
      <family val="2"/>
    </font>
    <font>
      <sz val="11"/>
      <name val="Arial"/>
      <family val="2"/>
    </font>
    <font>
      <b/>
      <i/>
      <u/>
      <sz val="10"/>
      <name val="Arial"/>
      <family val="2"/>
    </font>
    <font>
      <b/>
      <sz val="11"/>
      <name val="Arial"/>
      <family val="2"/>
    </font>
    <font>
      <b/>
      <u/>
      <sz val="11"/>
      <name val="Arial"/>
      <family val="2"/>
    </font>
    <font>
      <b/>
      <i/>
      <sz val="10"/>
      <name val="Arial"/>
      <family val="2"/>
    </font>
    <font>
      <sz val="11"/>
      <color indexed="8"/>
      <name val="Arial"/>
      <family val="2"/>
    </font>
    <font>
      <b/>
      <sz val="11"/>
      <color indexed="8"/>
      <name val="Arial"/>
      <family val="2"/>
    </font>
    <font>
      <b/>
      <sz val="12"/>
      <color indexed="8"/>
      <name val="Arial"/>
      <family val="2"/>
    </font>
    <font>
      <b/>
      <sz val="10"/>
      <color indexed="8"/>
      <name val="Arial"/>
      <family val="2"/>
    </font>
    <font>
      <b/>
      <u/>
      <sz val="12"/>
      <color indexed="8"/>
      <name val="Arial"/>
      <family val="2"/>
    </font>
    <font>
      <b/>
      <i/>
      <sz val="11"/>
      <name val="Arial"/>
      <family val="2"/>
    </font>
    <font>
      <i/>
      <sz val="11"/>
      <name val="Arial"/>
      <family val="2"/>
    </font>
    <font>
      <b/>
      <i/>
      <sz val="10"/>
      <color indexed="8"/>
      <name val="Arial"/>
      <family val="2"/>
    </font>
    <font>
      <b/>
      <i/>
      <sz val="11"/>
      <color indexed="8"/>
      <name val="Arial"/>
      <family val="2"/>
    </font>
    <font>
      <b/>
      <sz val="12"/>
      <name val="Trebuchet MS"/>
      <family val="2"/>
    </font>
    <font>
      <b/>
      <sz val="16"/>
      <name val="Trebuchet MS"/>
      <family val="2"/>
    </font>
    <font>
      <sz val="10"/>
      <name val="Trebuchet MS"/>
      <family val="2"/>
    </font>
    <font>
      <b/>
      <sz val="10"/>
      <name val="Trebuchet MS"/>
      <family val="2"/>
    </font>
    <font>
      <b/>
      <i/>
      <sz val="10"/>
      <name val="Trebuchet MS"/>
      <family val="2"/>
    </font>
    <font>
      <b/>
      <sz val="10"/>
      <color indexed="10"/>
      <name val="Arial"/>
      <family val="2"/>
    </font>
    <font>
      <b/>
      <sz val="8"/>
      <color indexed="10"/>
      <name val="Arial"/>
      <family val="2"/>
    </font>
    <font>
      <b/>
      <i/>
      <sz val="12"/>
      <name val="Trebuchet MS"/>
      <family val="2"/>
    </font>
    <font>
      <sz val="36"/>
      <name val="Arial"/>
      <family val="2"/>
    </font>
    <font>
      <b/>
      <sz val="14"/>
      <color indexed="8"/>
      <name val="Arial"/>
      <family val="2"/>
    </font>
    <font>
      <i/>
      <sz val="10"/>
      <name val="Trebuchet MS"/>
      <family val="2"/>
    </font>
    <font>
      <b/>
      <sz val="8"/>
      <name val="Arial"/>
      <family val="2"/>
    </font>
    <font>
      <sz val="11"/>
      <color theme="1"/>
      <name val="Calibri"/>
      <family val="2"/>
      <scheme val="minor"/>
    </font>
    <font>
      <b/>
      <i/>
      <sz val="11"/>
      <color theme="1"/>
      <name val="Calibri"/>
      <family val="2"/>
      <scheme val="minor"/>
    </font>
    <font>
      <b/>
      <sz val="9"/>
      <color theme="1"/>
      <name val="Calibri"/>
      <family val="2"/>
      <scheme val="minor"/>
    </font>
    <font>
      <b/>
      <sz val="16"/>
      <color theme="1"/>
      <name val="Calibri"/>
      <family val="2"/>
      <scheme val="minor"/>
    </font>
    <font>
      <b/>
      <sz val="11"/>
      <color theme="1"/>
      <name val="Cambria"/>
      <family val="1"/>
      <scheme val="major"/>
    </font>
    <font>
      <b/>
      <i/>
      <sz val="10"/>
      <color theme="1"/>
      <name val="Cambria"/>
      <family val="1"/>
      <scheme val="major"/>
    </font>
    <font>
      <b/>
      <i/>
      <sz val="10"/>
      <color theme="1"/>
      <name val="Calibri"/>
      <family val="2"/>
      <scheme val="minor"/>
    </font>
    <font>
      <b/>
      <sz val="14"/>
      <color theme="1"/>
      <name val="Calibri"/>
      <family val="2"/>
      <scheme val="minor"/>
    </font>
    <font>
      <sz val="10"/>
      <color rgb="FFFF0000"/>
      <name val="Arial"/>
      <family val="2"/>
    </font>
    <font>
      <sz val="11"/>
      <color theme="1"/>
      <name val="Arial"/>
      <family val="2"/>
    </font>
    <font>
      <b/>
      <sz val="10"/>
      <color theme="1"/>
      <name val="Arial"/>
      <family val="2"/>
    </font>
    <font>
      <u/>
      <sz val="10"/>
      <color theme="10"/>
      <name val="Arial"/>
      <family val="2"/>
    </font>
    <font>
      <sz val="10"/>
      <color indexed="8"/>
      <name val="Arial"/>
      <family val="2"/>
    </font>
    <font>
      <sz val="12"/>
      <color indexed="8"/>
      <name val="Arial"/>
      <family val="2"/>
    </font>
    <font>
      <b/>
      <sz val="11"/>
      <color rgb="FFFF0000"/>
      <name val="Arial"/>
      <family val="2"/>
    </font>
    <font>
      <b/>
      <sz val="14"/>
      <name val="Trebuchet MS"/>
      <family val="2"/>
    </font>
    <font>
      <i/>
      <sz val="11"/>
      <color theme="1"/>
      <name val="Calibri"/>
      <family val="2"/>
      <scheme val="minor"/>
    </font>
    <font>
      <sz val="9"/>
      <name val="Arial"/>
      <family val="2"/>
    </font>
    <font>
      <sz val="10"/>
      <name val="Arial"/>
      <family val="2"/>
    </font>
    <font>
      <b/>
      <sz val="10"/>
      <color rgb="FFFF0000"/>
      <name val="Arial"/>
      <family val="2"/>
    </font>
    <font>
      <b/>
      <sz val="12"/>
      <color rgb="FFFF0000"/>
      <name val="Arial"/>
      <family val="2"/>
    </font>
    <font>
      <sz val="12"/>
      <name val="Bookman Old Style"/>
      <family val="1"/>
    </font>
    <font>
      <sz val="12"/>
      <name val="Trebuchet MS"/>
      <family val="2"/>
    </font>
    <font>
      <b/>
      <sz val="9"/>
      <name val="Arial"/>
      <family val="2"/>
    </font>
    <font>
      <b/>
      <i/>
      <sz val="9"/>
      <name val="Arial"/>
      <family val="2"/>
    </font>
    <font>
      <i/>
      <u/>
      <sz val="10"/>
      <name val="Arial"/>
      <family val="2"/>
    </font>
    <font>
      <b/>
      <sz val="9"/>
      <color theme="1"/>
      <name val="Arial"/>
      <family val="2"/>
    </font>
    <font>
      <b/>
      <i/>
      <sz val="9"/>
      <color theme="1"/>
      <name val="Arial"/>
      <family val="2"/>
    </font>
    <font>
      <sz val="9"/>
      <color theme="1"/>
      <name val="Arial"/>
      <family val="2"/>
    </font>
    <font>
      <b/>
      <i/>
      <sz val="10"/>
      <color theme="1"/>
      <name val="Arial"/>
      <family val="2"/>
    </font>
    <font>
      <sz val="10"/>
      <color theme="1"/>
      <name val="Arial"/>
      <family val="2"/>
    </font>
    <font>
      <b/>
      <i/>
      <sz val="8"/>
      <name val="Arial"/>
      <family val="2"/>
    </font>
    <font>
      <b/>
      <sz val="11"/>
      <color theme="1"/>
      <name val="Arial"/>
      <family val="2"/>
    </font>
    <font>
      <b/>
      <sz val="8"/>
      <color theme="1"/>
      <name val="Arial"/>
      <family val="2"/>
    </font>
    <font>
      <u/>
      <sz val="11"/>
      <name val="Arial"/>
      <family val="2"/>
    </font>
    <font>
      <b/>
      <sz val="16"/>
      <color theme="1"/>
      <name val="Arial"/>
      <family val="2"/>
    </font>
    <font>
      <b/>
      <sz val="14"/>
      <color theme="1"/>
      <name val="Arial"/>
      <family val="2"/>
    </font>
    <font>
      <b/>
      <sz val="12"/>
      <color theme="1"/>
      <name val="Arial"/>
      <family val="2"/>
    </font>
    <font>
      <b/>
      <sz val="13"/>
      <name val="Arial"/>
      <family val="2"/>
    </font>
    <font>
      <b/>
      <sz val="9"/>
      <color indexed="8"/>
      <name val="Arial"/>
      <family val="2"/>
    </font>
    <font>
      <b/>
      <sz val="9"/>
      <color theme="10"/>
      <name val="Arial"/>
      <family val="2"/>
    </font>
    <font>
      <b/>
      <sz val="8"/>
      <color indexed="8"/>
      <name val="Arial"/>
      <family val="2"/>
    </font>
    <font>
      <u/>
      <sz val="36"/>
      <name val="Arial"/>
      <family val="2"/>
    </font>
    <font>
      <b/>
      <i/>
      <sz val="9"/>
      <color indexed="8"/>
      <name val="Arial"/>
      <family val="2"/>
    </font>
    <font>
      <sz val="9"/>
      <color indexed="8"/>
      <name val="Arial"/>
      <family val="2"/>
    </font>
    <font>
      <b/>
      <u/>
      <sz val="11"/>
      <color indexed="8"/>
      <name val="Arial"/>
      <family val="2"/>
    </font>
    <font>
      <sz val="12"/>
      <color theme="1"/>
      <name val="Arial"/>
      <family val="2"/>
    </font>
    <font>
      <i/>
      <sz val="12"/>
      <name val="Arial"/>
      <family val="2"/>
    </font>
    <font>
      <b/>
      <i/>
      <sz val="12"/>
      <name val="Arial"/>
      <family val="2"/>
    </font>
    <font>
      <b/>
      <i/>
      <sz val="8"/>
      <color indexed="8"/>
      <name val="Arial"/>
      <family val="2"/>
    </font>
    <font>
      <sz val="14"/>
      <name val="Wingdings"/>
      <charset val="2"/>
    </font>
    <font>
      <b/>
      <sz val="14"/>
      <name val="Bookman Old Style"/>
      <family val="1"/>
    </font>
    <font>
      <b/>
      <sz val="7"/>
      <color theme="1"/>
      <name val="Arial"/>
      <family val="2"/>
    </font>
    <font>
      <b/>
      <i/>
      <sz val="11"/>
      <color rgb="FFFF0000"/>
      <name val="Arial"/>
      <family val="2"/>
    </font>
    <font>
      <sz val="11"/>
      <color rgb="FFFF0000"/>
      <name val="Calibri"/>
      <family val="2"/>
      <scheme val="minor"/>
    </font>
    <font>
      <b/>
      <sz val="11"/>
      <color theme="1"/>
      <name val="Calibri"/>
      <family val="2"/>
      <scheme val="minor"/>
    </font>
    <font>
      <b/>
      <sz val="11"/>
      <color rgb="FFFF0000"/>
      <name val="Calibri"/>
      <family val="2"/>
      <scheme val="minor"/>
    </font>
    <font>
      <b/>
      <sz val="12"/>
      <color rgb="FFFF0000"/>
      <name val="Bookman Old Style"/>
      <family val="1"/>
    </font>
    <font>
      <b/>
      <sz val="12"/>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8" tint="0.79998168889431442"/>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2">
    <xf numFmtId="0" fontId="0" fillId="0" borderId="0"/>
    <xf numFmtId="0" fontId="42" fillId="0" borderId="0"/>
    <xf numFmtId="0" fontId="42" fillId="0" borderId="0"/>
    <xf numFmtId="0" fontId="10" fillId="0" borderId="0"/>
    <xf numFmtId="0" fontId="10" fillId="0" borderId="0"/>
    <xf numFmtId="0" fontId="10" fillId="0" borderId="0"/>
    <xf numFmtId="0" fontId="53" fillId="0" borderId="0" applyNumberFormat="0" applyFill="0" applyBorder="0" applyAlignment="0" applyProtection="0"/>
    <xf numFmtId="0" fontId="4" fillId="0" borderId="0"/>
    <xf numFmtId="0" fontId="2" fillId="0" borderId="0"/>
    <xf numFmtId="9" fontId="60" fillId="0" borderId="0" applyFont="0" applyFill="0" applyBorder="0" applyAlignment="0" applyProtection="0"/>
    <xf numFmtId="0" fontId="10" fillId="0" borderId="0"/>
    <xf numFmtId="0" fontId="10" fillId="0" borderId="0"/>
  </cellStyleXfs>
  <cellXfs count="1673">
    <xf numFmtId="0" fontId="0" fillId="0" borderId="0" xfId="0"/>
    <xf numFmtId="0" fontId="5" fillId="0" borderId="0" xfId="0" applyFont="1" applyAlignment="1">
      <alignment horizontal="center"/>
    </xf>
    <xf numFmtId="0" fontId="5" fillId="0" borderId="2" xfId="0" applyFont="1" applyBorder="1" applyAlignment="1">
      <alignment horizontal="center"/>
    </xf>
    <xf numFmtId="0" fontId="5" fillId="0" borderId="2" xfId="0" applyFont="1" applyBorder="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0" fillId="0" borderId="2" xfId="0" applyBorder="1" applyAlignment="1">
      <alignment horizontal="center"/>
    </xf>
    <xf numFmtId="0" fontId="0" fillId="0" borderId="2" xfId="0" applyBorder="1"/>
    <xf numFmtId="0" fontId="0" fillId="0" borderId="0" xfId="0" applyFill="1" applyBorder="1" applyAlignment="1">
      <alignment horizontal="left"/>
    </xf>
    <xf numFmtId="0" fontId="5" fillId="0" borderId="0" xfId="0" applyFont="1" applyBorder="1" applyAlignment="1">
      <alignment horizontal="center"/>
    </xf>
    <xf numFmtId="0" fontId="0" fillId="0" borderId="0" xfId="0" applyBorder="1"/>
    <xf numFmtId="0" fontId="9" fillId="0" borderId="0" xfId="0" applyFont="1"/>
    <xf numFmtId="0" fontId="5" fillId="0" borderId="0" xfId="0" applyFont="1"/>
    <xf numFmtId="0" fontId="10" fillId="0" borderId="0" xfId="0" applyFont="1"/>
    <xf numFmtId="0" fontId="5" fillId="0" borderId="0" xfId="0" applyFont="1" applyBorder="1" applyAlignment="1">
      <alignment horizontal="right"/>
    </xf>
    <xf numFmtId="0" fontId="10" fillId="0" borderId="2" xfId="0" applyFont="1" applyBorder="1" applyAlignment="1">
      <alignment horizontal="center"/>
    </xf>
    <xf numFmtId="0" fontId="10" fillId="0" borderId="2" xfId="0" applyFont="1" applyBorder="1"/>
    <xf numFmtId="0" fontId="10" fillId="0" borderId="0" xfId="0" applyFont="1" applyFill="1" applyBorder="1" applyAlignment="1">
      <alignment horizontal="left"/>
    </xf>
    <xf numFmtId="0" fontId="10" fillId="0" borderId="0" xfId="0" applyFont="1" applyBorder="1"/>
    <xf numFmtId="0" fontId="5" fillId="0" borderId="6" xfId="0"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0" xfId="0" applyFont="1" applyBorder="1"/>
    <xf numFmtId="0" fontId="5" fillId="0" borderId="0" xfId="0" applyFont="1" applyAlignment="1">
      <alignment horizontal="left"/>
    </xf>
    <xf numFmtId="0" fontId="5" fillId="0" borderId="0" xfId="0" applyFont="1" applyAlignment="1"/>
    <xf numFmtId="0" fontId="6" fillId="0" borderId="0" xfId="0" applyFont="1" applyAlignment="1"/>
    <xf numFmtId="0" fontId="14" fillId="0" borderId="0" xfId="0" applyFont="1" applyAlignment="1"/>
    <xf numFmtId="0" fontId="15" fillId="0" borderId="0" xfId="0" applyFont="1" applyAlignment="1"/>
    <xf numFmtId="0" fontId="16" fillId="0" borderId="0" xfId="0" applyFont="1"/>
    <xf numFmtId="0" fontId="16" fillId="0" borderId="2" xfId="0" applyFont="1" applyBorder="1"/>
    <xf numFmtId="0" fontId="13" fillId="0" borderId="2" xfId="0" applyFont="1" applyBorder="1" applyAlignment="1">
      <alignment horizontal="center" vertical="top" wrapText="1"/>
    </xf>
    <xf numFmtId="0" fontId="13" fillId="0" borderId="0" xfId="0" applyFont="1"/>
    <xf numFmtId="0" fontId="20" fillId="0" borderId="2" xfId="0" applyFont="1" applyBorder="1" applyAlignment="1">
      <alignment horizontal="center" vertical="top" wrapText="1"/>
    </xf>
    <xf numFmtId="0" fontId="20" fillId="0" borderId="2" xfId="0" applyFont="1" applyBorder="1" applyAlignment="1">
      <alignment horizontal="center" vertical="top"/>
    </xf>
    <xf numFmtId="0" fontId="5" fillId="0" borderId="2" xfId="0" applyFont="1" applyBorder="1" applyAlignment="1">
      <alignment horizontal="center" vertical="top"/>
    </xf>
    <xf numFmtId="0" fontId="10" fillId="0" borderId="0" xfId="0" quotePrefix="1" applyFont="1" applyBorder="1" applyAlignment="1">
      <alignment horizontal="center"/>
    </xf>
    <xf numFmtId="0" fontId="42" fillId="0" borderId="0" xfId="1"/>
    <xf numFmtId="0" fontId="5" fillId="0" borderId="4" xfId="3" applyFont="1" applyBorder="1" applyAlignment="1">
      <alignment horizontal="center" vertical="top" wrapText="1"/>
    </xf>
    <xf numFmtId="0" fontId="20" fillId="0" borderId="7" xfId="0" applyFont="1" applyBorder="1" applyAlignment="1"/>
    <xf numFmtId="0" fontId="5" fillId="0" borderId="6" xfId="0" applyFont="1" applyBorder="1" applyAlignment="1">
      <alignment horizontal="center" vertical="top" wrapText="1"/>
    </xf>
    <xf numFmtId="0" fontId="6" fillId="0" borderId="0" xfId="0" applyFont="1" applyAlignment="1">
      <alignment horizontal="center"/>
    </xf>
    <xf numFmtId="0" fontId="5" fillId="0" borderId="9" xfId="0" applyFont="1" applyFill="1" applyBorder="1" applyAlignment="1">
      <alignment horizontal="center" vertical="top" wrapText="1"/>
    </xf>
    <xf numFmtId="0" fontId="9" fillId="0" borderId="0" xfId="0" applyFont="1" applyAlignment="1"/>
    <xf numFmtId="0" fontId="5" fillId="0" borderId="10" xfId="0" applyFont="1" applyFill="1" applyBorder="1" applyAlignment="1">
      <alignment horizontal="center" vertical="top" wrapText="1"/>
    </xf>
    <xf numFmtId="0" fontId="20" fillId="0" borderId="0" xfId="0" applyFont="1" applyBorder="1" applyAlignment="1"/>
    <xf numFmtId="0" fontId="8" fillId="0" borderId="0" xfId="0" applyFont="1" applyAlignment="1"/>
    <xf numFmtId="0" fontId="5" fillId="0" borderId="0" xfId="0" applyFont="1" applyBorder="1" applyAlignment="1">
      <alignment horizontal="center" vertical="top"/>
    </xf>
    <xf numFmtId="0" fontId="5" fillId="0" borderId="0" xfId="0" applyFont="1" applyBorder="1" applyAlignment="1">
      <alignment horizontal="center" vertical="top" wrapText="1"/>
    </xf>
    <xf numFmtId="0" fontId="5" fillId="0" borderId="10" xfId="3" applyFont="1" applyFill="1" applyBorder="1" applyAlignment="1">
      <alignment horizontal="center" vertical="top" wrapText="1"/>
    </xf>
    <xf numFmtId="0" fontId="9" fillId="0" borderId="0" xfId="3" applyFont="1" applyAlignment="1">
      <alignment vertical="top" wrapText="1"/>
    </xf>
    <xf numFmtId="0" fontId="17" fillId="0" borderId="0" xfId="0" applyFont="1" applyAlignment="1">
      <alignment horizontal="left"/>
    </xf>
    <xf numFmtId="0" fontId="5" fillId="0" borderId="8" xfId="0" applyFont="1" applyBorder="1" applyAlignment="1">
      <alignment horizontal="center" vertical="top" wrapText="1"/>
    </xf>
    <xf numFmtId="0" fontId="5" fillId="0" borderId="11" xfId="3" applyFont="1" applyFill="1" applyBorder="1" applyAlignment="1">
      <alignment horizontal="center" vertical="top" wrapText="1"/>
    </xf>
    <xf numFmtId="0" fontId="5" fillId="0" borderId="0" xfId="0" applyFont="1" applyBorder="1" applyAlignment="1"/>
    <xf numFmtId="0" fontId="43" fillId="0" borderId="0" xfId="0" applyFont="1" applyAlignment="1">
      <alignment horizontal="center"/>
    </xf>
    <xf numFmtId="0" fontId="32" fillId="0" borderId="0" xfId="0" applyFont="1"/>
    <xf numFmtId="0" fontId="33" fillId="0" borderId="0" xfId="0" applyFont="1" applyBorder="1" applyAlignment="1"/>
    <xf numFmtId="0" fontId="34" fillId="0" borderId="2" xfId="0" quotePrefix="1" applyFont="1" applyBorder="1" applyAlignment="1">
      <alignment horizontal="center" vertical="top" wrapText="1"/>
    </xf>
    <xf numFmtId="0" fontId="5" fillId="0" borderId="0" xfId="1" applyFont="1"/>
    <xf numFmtId="0" fontId="5" fillId="0" borderId="0" xfId="1" applyFont="1" applyAlignment="1">
      <alignment horizontal="center"/>
    </xf>
    <xf numFmtId="0" fontId="5" fillId="0" borderId="0" xfId="1" applyFont="1" applyAlignment="1"/>
    <xf numFmtId="0" fontId="5" fillId="0" borderId="0" xfId="1" applyFont="1" applyAlignment="1">
      <alignment vertical="top" wrapText="1"/>
    </xf>
    <xf numFmtId="0" fontId="30" fillId="0" borderId="0" xfId="0" applyFont="1" applyAlignment="1"/>
    <xf numFmtId="0" fontId="33" fillId="0" borderId="2" xfId="0" applyFont="1" applyBorder="1" applyAlignment="1">
      <alignment horizontal="center" vertical="top" wrapText="1"/>
    </xf>
    <xf numFmtId="0" fontId="45" fillId="0" borderId="0" xfId="0" applyFont="1" applyBorder="1" applyAlignment="1">
      <alignment vertical="top"/>
    </xf>
    <xf numFmtId="0" fontId="43" fillId="0" borderId="2" xfId="0" applyFont="1" applyBorder="1" applyAlignment="1">
      <alignment horizontal="center"/>
    </xf>
    <xf numFmtId="0" fontId="0" fillId="0" borderId="0" xfId="0" applyBorder="1" applyAlignment="1">
      <alignment horizontal="center"/>
    </xf>
    <xf numFmtId="0" fontId="48" fillId="0" borderId="0" xfId="0" applyFont="1" applyAlignment="1">
      <alignment horizontal="center"/>
    </xf>
    <xf numFmtId="0" fontId="5" fillId="0" borderId="5" xfId="0" applyFont="1" applyBorder="1" applyAlignment="1">
      <alignment vertical="top" wrapText="1"/>
    </xf>
    <xf numFmtId="49" fontId="5" fillId="0" borderId="0" xfId="0" applyNumberFormat="1" applyFont="1" applyBorder="1" applyAlignment="1">
      <alignment horizontal="left" vertical="top"/>
    </xf>
    <xf numFmtId="0" fontId="10" fillId="2" borderId="0" xfId="0" applyFont="1" applyFill="1"/>
    <xf numFmtId="0" fontId="10" fillId="2" borderId="2" xfId="0" applyFont="1" applyFill="1" applyBorder="1" applyAlignment="1">
      <alignment horizontal="center"/>
    </xf>
    <xf numFmtId="0" fontId="10" fillId="2" borderId="2" xfId="0" applyFont="1" applyFill="1" applyBorder="1"/>
    <xf numFmtId="0" fontId="10" fillId="2" borderId="0" xfId="0" applyFont="1" applyFill="1" applyBorder="1"/>
    <xf numFmtId="0" fontId="5" fillId="2" borderId="0" xfId="0" applyFont="1" applyFill="1" applyBorder="1"/>
    <xf numFmtId="0" fontId="5" fillId="2" borderId="0" xfId="0" applyFont="1" applyFill="1"/>
    <xf numFmtId="0" fontId="32" fillId="2" borderId="0" xfId="0" applyFont="1" applyFill="1"/>
    <xf numFmtId="0" fontId="33" fillId="2" borderId="2" xfId="0" applyFont="1" applyFill="1" applyBorder="1" applyAlignment="1">
      <alignment horizontal="center" vertical="top" wrapText="1"/>
    </xf>
    <xf numFmtId="0" fontId="0" fillId="2" borderId="0" xfId="0" applyFill="1"/>
    <xf numFmtId="0" fontId="42" fillId="0" borderId="2" xfId="0" applyFont="1" applyBorder="1" applyAlignment="1">
      <alignment horizontal="center"/>
    </xf>
    <xf numFmtId="0" fontId="32" fillId="0" borderId="2" xfId="0" quotePrefix="1" applyFont="1" applyBorder="1" applyAlignment="1">
      <alignment horizontal="center" vertical="top" wrapText="1"/>
    </xf>
    <xf numFmtId="0" fontId="37" fillId="0" borderId="0" xfId="0" applyFont="1" applyAlignment="1"/>
    <xf numFmtId="0" fontId="33" fillId="2" borderId="1" xfId="0" applyFont="1" applyFill="1" applyBorder="1" applyAlignment="1">
      <alignment horizontal="center" vertical="top" wrapText="1"/>
    </xf>
    <xf numFmtId="0" fontId="5" fillId="0" borderId="0" xfId="2" applyFont="1"/>
    <xf numFmtId="0" fontId="5" fillId="0" borderId="0" xfId="2" applyFont="1" applyAlignment="1">
      <alignment horizontal="center" vertical="top" wrapText="1"/>
    </xf>
    <xf numFmtId="0" fontId="34" fillId="2" borderId="2" xfId="0" quotePrefix="1" applyFont="1" applyFill="1" applyBorder="1" applyAlignment="1">
      <alignment horizontal="center" vertical="top" wrapText="1"/>
    </xf>
    <xf numFmtId="0" fontId="10" fillId="0" borderId="2" xfId="3" applyFont="1" applyBorder="1" applyAlignment="1">
      <alignment horizontal="center"/>
    </xf>
    <xf numFmtId="0" fontId="13" fillId="0" borderId="2" xfId="3" applyFont="1" applyBorder="1" applyAlignment="1">
      <alignment horizontal="center" vertical="top" wrapText="1"/>
    </xf>
    <xf numFmtId="0" fontId="20" fillId="0" borderId="2" xfId="3" applyFont="1" applyBorder="1" applyAlignment="1">
      <alignment horizontal="center" vertical="top" wrapText="1"/>
    </xf>
    <xf numFmtId="0" fontId="20" fillId="0" borderId="5" xfId="3" applyFont="1" applyBorder="1" applyAlignment="1">
      <alignment horizontal="center" vertical="top" wrapText="1"/>
    </xf>
    <xf numFmtId="0" fontId="20" fillId="0" borderId="4" xfId="3" applyFont="1" applyBorder="1" applyAlignment="1">
      <alignment horizontal="center" vertical="top" wrapText="1"/>
    </xf>
    <xf numFmtId="0" fontId="20" fillId="2" borderId="2" xfId="0" applyFont="1" applyFill="1" applyBorder="1" applyAlignment="1">
      <alignment horizontal="center" vertical="top" wrapText="1"/>
    </xf>
    <xf numFmtId="0" fontId="5" fillId="2" borderId="2" xfId="0" applyFont="1" applyFill="1" applyBorder="1" applyAlignment="1">
      <alignment horizontal="center"/>
    </xf>
    <xf numFmtId="0" fontId="33" fillId="2" borderId="12" xfId="0" applyFont="1" applyFill="1" applyBorder="1" applyAlignment="1">
      <alignment horizontal="center" vertical="top" wrapText="1"/>
    </xf>
    <xf numFmtId="0" fontId="34" fillId="0" borderId="5" xfId="0" quotePrefix="1" applyFont="1" applyBorder="1" applyAlignment="1">
      <alignment horizontal="center" vertical="top" wrapText="1"/>
    </xf>
    <xf numFmtId="0" fontId="5" fillId="0" borderId="2" xfId="0" applyFont="1" applyBorder="1" applyAlignment="1">
      <alignment horizontal="center" vertical="top" wrapText="1"/>
    </xf>
    <xf numFmtId="0" fontId="10" fillId="0" borderId="2" xfId="0" applyFont="1" applyBorder="1" applyAlignment="1">
      <alignment horizontal="center"/>
    </xf>
    <xf numFmtId="0" fontId="5" fillId="0" borderId="2" xfId="0" applyFont="1" applyBorder="1" applyAlignment="1">
      <alignment horizontal="center"/>
    </xf>
    <xf numFmtId="0" fontId="18" fillId="0" borderId="2" xfId="0" applyFont="1" applyBorder="1" applyAlignment="1">
      <alignment horizontal="center"/>
    </xf>
    <xf numFmtId="0" fontId="10" fillId="0" borderId="0" xfId="0" applyFont="1"/>
    <xf numFmtId="0" fontId="51" fillId="2" borderId="2" xfId="1" applyFont="1" applyFill="1" applyBorder="1" applyAlignment="1">
      <alignment horizontal="center" vertical="center" wrapText="1"/>
    </xf>
    <xf numFmtId="0" fontId="51" fillId="2" borderId="6" xfId="1" applyFont="1" applyFill="1" applyBorder="1" applyAlignment="1">
      <alignment horizontal="center" vertical="center"/>
    </xf>
    <xf numFmtId="0" fontId="51" fillId="2" borderId="2" xfId="1" applyFont="1" applyFill="1" applyBorder="1" applyAlignment="1">
      <alignment horizontal="center" vertical="center"/>
    </xf>
    <xf numFmtId="0" fontId="16" fillId="2" borderId="2" xfId="0" applyFont="1" applyFill="1" applyBorder="1" applyAlignment="1">
      <alignment horizontal="center" vertical="center" wrapText="1"/>
    </xf>
    <xf numFmtId="0" fontId="16" fillId="2" borderId="6" xfId="0" applyFont="1" applyFill="1" applyBorder="1" applyAlignment="1">
      <alignment horizontal="center" vertical="center"/>
    </xf>
    <xf numFmtId="0" fontId="51" fillId="2" borderId="0" xfId="1" applyFont="1" applyFill="1" applyAlignment="1">
      <alignment horizontal="center" vertical="center"/>
    </xf>
    <xf numFmtId="0" fontId="51" fillId="2" borderId="2" xfId="0" applyFont="1" applyFill="1" applyBorder="1" applyAlignment="1">
      <alignment horizontal="center" vertical="center"/>
    </xf>
    <xf numFmtId="0" fontId="51" fillId="2" borderId="6" xfId="0" applyFont="1" applyFill="1" applyBorder="1" applyAlignment="1">
      <alignment horizontal="center" vertical="center"/>
    </xf>
    <xf numFmtId="0" fontId="10" fillId="2" borderId="2" xfId="0" applyFont="1" applyFill="1" applyBorder="1" applyAlignment="1">
      <alignment horizontal="center" vertical="center" wrapText="1"/>
    </xf>
    <xf numFmtId="0" fontId="0" fillId="2" borderId="2" xfId="0"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0" fillId="2" borderId="2" xfId="0" applyFill="1" applyBorder="1" applyAlignment="1">
      <alignment horizontal="center"/>
    </xf>
    <xf numFmtId="0" fontId="33" fillId="0" borderId="2" xfId="0" quotePrefix="1" applyFont="1" applyBorder="1" applyAlignment="1">
      <alignment horizontal="center" vertical="top" wrapText="1"/>
    </xf>
    <xf numFmtId="0" fontId="18" fillId="2" borderId="2" xfId="0" applyFont="1" applyFill="1" applyBorder="1" applyAlignment="1">
      <alignment horizontal="center"/>
    </xf>
    <xf numFmtId="0" fontId="10" fillId="0" borderId="2" xfId="0" applyFont="1" applyBorder="1" applyAlignment="1">
      <alignment horizontal="center"/>
    </xf>
    <xf numFmtId="0" fontId="10" fillId="0" borderId="0" xfId="0" applyFont="1"/>
    <xf numFmtId="1" fontId="10" fillId="0" borderId="6" xfId="0" applyNumberFormat="1" applyFont="1" applyBorder="1" applyAlignment="1">
      <alignment horizontal="center"/>
    </xf>
    <xf numFmtId="0" fontId="32" fillId="2" borderId="2" xfId="0" quotePrefix="1" applyFont="1" applyFill="1" applyBorder="1" applyAlignment="1">
      <alignment horizontal="center" vertical="top" wrapText="1"/>
    </xf>
    <xf numFmtId="164" fontId="10" fillId="2" borderId="2" xfId="0" applyNumberFormat="1" applyFont="1" applyFill="1" applyBorder="1" applyAlignment="1">
      <alignment horizontal="center"/>
    </xf>
    <xf numFmtId="2" fontId="10" fillId="2" borderId="2" xfId="0" applyNumberFormat="1" applyFont="1" applyFill="1" applyBorder="1" applyAlignment="1">
      <alignment horizontal="center"/>
    </xf>
    <xf numFmtId="164" fontId="5" fillId="2" borderId="2" xfId="0" applyNumberFormat="1" applyFont="1" applyFill="1" applyBorder="1" applyAlignment="1">
      <alignment horizontal="center"/>
    </xf>
    <xf numFmtId="2" fontId="5" fillId="2" borderId="2" xfId="0" applyNumberFormat="1" applyFont="1" applyFill="1" applyBorder="1" applyAlignment="1">
      <alignment horizontal="center"/>
    </xf>
    <xf numFmtId="0" fontId="16" fillId="2" borderId="2" xfId="0" applyFont="1" applyFill="1" applyBorder="1" applyAlignment="1">
      <alignment vertical="top" wrapText="1"/>
    </xf>
    <xf numFmtId="0" fontId="10" fillId="0" borderId="0" xfId="0" applyFont="1"/>
    <xf numFmtId="0" fontId="10" fillId="0" borderId="2" xfId="0" applyFont="1" applyBorder="1" applyAlignment="1">
      <alignment horizontal="center"/>
    </xf>
    <xf numFmtId="0" fontId="20" fillId="0" borderId="0" xfId="0" applyFont="1" applyBorder="1" applyAlignment="1">
      <alignment horizontal="right"/>
    </xf>
    <xf numFmtId="0" fontId="10" fillId="0" borderId="0" xfId="0" applyFont="1" applyAlignment="1">
      <alignment horizontal="center"/>
    </xf>
    <xf numFmtId="0" fontId="5" fillId="0" borderId="0" xfId="2" applyFont="1" applyAlignment="1">
      <alignment horizontal="center" vertical="top" wrapText="1"/>
    </xf>
    <xf numFmtId="0" fontId="0" fillId="4" borderId="0" xfId="0" applyFill="1"/>
    <xf numFmtId="0" fontId="58" fillId="0" borderId="0" xfId="0" applyFont="1" applyAlignment="1">
      <alignment horizontal="center"/>
    </xf>
    <xf numFmtId="0" fontId="33" fillId="2" borderId="0" xfId="0" applyFont="1" applyFill="1" applyBorder="1" applyAlignment="1">
      <alignment horizontal="center" vertical="top" wrapText="1"/>
    </xf>
    <xf numFmtId="0" fontId="43" fillId="0" borderId="0" xfId="0" applyFont="1" applyBorder="1" applyAlignment="1">
      <alignment horizontal="center"/>
    </xf>
    <xf numFmtId="0" fontId="1" fillId="3" borderId="0" xfId="0" applyFont="1" applyFill="1" applyBorder="1" applyAlignment="1">
      <alignment horizontal="center"/>
    </xf>
    <xf numFmtId="0" fontId="58" fillId="4" borderId="0" xfId="0" applyFont="1" applyFill="1" applyAlignment="1">
      <alignment horizontal="center"/>
    </xf>
    <xf numFmtId="0" fontId="10" fillId="4" borderId="0" xfId="0" applyFont="1" applyFill="1" applyAlignment="1">
      <alignment horizontal="center"/>
    </xf>
    <xf numFmtId="0" fontId="50" fillId="4" borderId="0" xfId="0" applyFont="1" applyFill="1" applyAlignment="1">
      <alignment horizontal="center"/>
    </xf>
    <xf numFmtId="0" fontId="16" fillId="2" borderId="2" xfId="0" applyFont="1" applyFill="1" applyBorder="1" applyAlignment="1">
      <alignment horizontal="center" vertical="top" wrapText="1"/>
    </xf>
    <xf numFmtId="0" fontId="43" fillId="2" borderId="0" xfId="0" applyFont="1" applyFill="1" applyAlignment="1">
      <alignment horizontal="center"/>
    </xf>
    <xf numFmtId="0" fontId="33" fillId="2" borderId="0" xfId="0" applyFont="1" applyFill="1" applyBorder="1" applyAlignment="1"/>
    <xf numFmtId="0" fontId="33" fillId="2" borderId="1" xfId="0" applyFont="1" applyFill="1" applyBorder="1" applyAlignment="1">
      <alignment vertical="top" wrapText="1"/>
    </xf>
    <xf numFmtId="0" fontId="16" fillId="2" borderId="2" xfId="0" applyFont="1" applyFill="1" applyBorder="1"/>
    <xf numFmtId="0" fontId="16" fillId="2" borderId="2" xfId="0" quotePrefix="1" applyFont="1" applyFill="1" applyBorder="1" applyAlignment="1">
      <alignment horizontal="center" vertical="top" wrapText="1"/>
    </xf>
    <xf numFmtId="0" fontId="5" fillId="2" borderId="0" xfId="2" applyFont="1" applyFill="1"/>
    <xf numFmtId="0" fontId="5" fillId="2" borderId="0" xfId="2" applyFont="1" applyFill="1" applyAlignment="1">
      <alignment horizontal="center" vertical="top" wrapText="1"/>
    </xf>
    <xf numFmtId="0" fontId="5" fillId="2" borderId="0" xfId="2" applyFont="1" applyFill="1" applyAlignment="1"/>
    <xf numFmtId="0" fontId="5" fillId="2" borderId="0" xfId="2" applyFont="1" applyFill="1" applyAlignment="1">
      <alignment horizontal="center"/>
    </xf>
    <xf numFmtId="0" fontId="32" fillId="2" borderId="5" xfId="0" quotePrefix="1" applyFont="1" applyFill="1" applyBorder="1" applyAlignment="1">
      <alignment horizontal="center" vertical="top" wrapText="1"/>
    </xf>
    <xf numFmtId="0" fontId="1" fillId="2" borderId="2" xfId="0" applyFont="1" applyFill="1" applyBorder="1" applyAlignment="1">
      <alignment horizontal="center"/>
    </xf>
    <xf numFmtId="0" fontId="3" fillId="2" borderId="2" xfId="0" applyFont="1" applyFill="1" applyBorder="1" applyAlignment="1">
      <alignment horizontal="center"/>
    </xf>
    <xf numFmtId="0" fontId="10" fillId="2" borderId="2" xfId="1" applyFont="1" applyFill="1" applyBorder="1" applyAlignment="1">
      <alignment horizontal="center" vertical="top" wrapText="1"/>
    </xf>
    <xf numFmtId="0" fontId="5" fillId="2" borderId="0" xfId="1" applyFont="1" applyFill="1"/>
    <xf numFmtId="0" fontId="5" fillId="2" borderId="2" xfId="0" applyFont="1" applyFill="1" applyBorder="1" applyAlignment="1">
      <alignment horizontal="center" vertical="top"/>
    </xf>
    <xf numFmtId="0" fontId="61" fillId="0" borderId="0" xfId="0" applyFont="1"/>
    <xf numFmtId="9" fontId="5" fillId="0" borderId="0" xfId="9" applyFont="1" applyAlignment="1">
      <alignment horizontal="center"/>
    </xf>
    <xf numFmtId="0" fontId="61" fillId="0" borderId="0" xfId="1" applyFont="1"/>
    <xf numFmtId="9" fontId="5" fillId="2" borderId="0" xfId="9" applyFont="1" applyFill="1" applyAlignment="1">
      <alignment horizontal="center" vertical="top" wrapText="1"/>
    </xf>
    <xf numFmtId="0" fontId="61" fillId="2" borderId="0" xfId="1" applyFont="1" applyFill="1" applyAlignment="1">
      <alignment horizontal="center" vertical="top" wrapText="1"/>
    </xf>
    <xf numFmtId="0" fontId="61" fillId="2" borderId="0" xfId="0" applyFont="1" applyFill="1"/>
    <xf numFmtId="0" fontId="18" fillId="0" borderId="2" xfId="0" applyFont="1" applyBorder="1" applyAlignment="1">
      <alignment horizontal="center"/>
    </xf>
    <xf numFmtId="0" fontId="5" fillId="2" borderId="0" xfId="2" applyFont="1" applyFill="1" applyAlignment="1">
      <alignment horizontal="center" vertical="top" wrapText="1"/>
    </xf>
    <xf numFmtId="0" fontId="5" fillId="2" borderId="2" xfId="0" applyFont="1" applyFill="1" applyBorder="1" applyAlignment="1">
      <alignment horizontal="center" vertical="top" wrapText="1"/>
    </xf>
    <xf numFmtId="0" fontId="10" fillId="2" borderId="0" xfId="0" applyFont="1" applyFill="1" applyAlignment="1">
      <alignment horizontal="center"/>
    </xf>
    <xf numFmtId="0" fontId="5" fillId="2" borderId="0" xfId="0" applyFont="1" applyFill="1" applyBorder="1" applyAlignment="1">
      <alignment horizontal="right"/>
    </xf>
    <xf numFmtId="0" fontId="5" fillId="2" borderId="0" xfId="0" applyFont="1" applyFill="1" applyAlignment="1">
      <alignment horizontal="right"/>
    </xf>
    <xf numFmtId="0" fontId="9" fillId="2" borderId="0" xfId="0" applyFont="1" applyFill="1"/>
    <xf numFmtId="0" fontId="20" fillId="2" borderId="0" xfId="0" applyFont="1" applyFill="1"/>
    <xf numFmtId="0" fontId="5" fillId="2" borderId="0" xfId="0" applyFont="1" applyFill="1" applyAlignment="1">
      <alignment vertical="top" wrapText="1"/>
    </xf>
    <xf numFmtId="0" fontId="43" fillId="2" borderId="2" xfId="0" applyFont="1" applyFill="1" applyBorder="1" applyAlignment="1">
      <alignment horizontal="center"/>
    </xf>
    <xf numFmtId="0" fontId="5" fillId="2" borderId="0" xfId="0" applyFont="1" applyFill="1" applyAlignment="1"/>
    <xf numFmtId="0" fontId="6" fillId="2" borderId="0" xfId="0" applyFont="1" applyFill="1" applyAlignment="1"/>
    <xf numFmtId="0" fontId="15" fillId="2" borderId="0" xfId="0" applyFont="1" applyFill="1" applyAlignment="1"/>
    <xf numFmtId="0" fontId="14" fillId="2" borderId="0" xfId="0" applyFont="1" applyFill="1" applyAlignment="1"/>
    <xf numFmtId="0" fontId="10" fillId="2" borderId="0" xfId="0" applyFont="1" applyFill="1" applyBorder="1" applyAlignment="1">
      <alignment horizontal="left"/>
    </xf>
    <xf numFmtId="0" fontId="5" fillId="2" borderId="2" xfId="0" applyFont="1" applyFill="1" applyBorder="1" applyAlignment="1">
      <alignment vertical="top" wrapText="1"/>
    </xf>
    <xf numFmtId="0" fontId="5" fillId="2" borderId="0" xfId="0" applyFont="1" applyFill="1" applyBorder="1" applyAlignment="1">
      <alignment horizontal="center"/>
    </xf>
    <xf numFmtId="0" fontId="10" fillId="2" borderId="0" xfId="0" applyFont="1" applyFill="1" applyBorder="1" applyAlignment="1">
      <alignment vertical="top"/>
    </xf>
    <xf numFmtId="0" fontId="10" fillId="2" borderId="0" xfId="0" applyFont="1" applyFill="1" applyBorder="1" applyAlignment="1">
      <alignment horizontal="left" wrapText="1"/>
    </xf>
    <xf numFmtId="0" fontId="12" fillId="2" borderId="0" xfId="0" applyFont="1" applyFill="1" applyAlignment="1">
      <alignment horizontal="center"/>
    </xf>
    <xf numFmtId="0" fontId="20" fillId="2" borderId="7" xfId="0" applyFont="1" applyFill="1" applyBorder="1" applyAlignment="1"/>
    <xf numFmtId="164" fontId="10" fillId="2" borderId="5" xfId="0" applyNumberFormat="1" applyFont="1" applyFill="1" applyBorder="1" applyAlignment="1">
      <alignment horizontal="center"/>
    </xf>
    <xf numFmtId="9" fontId="5" fillId="2" borderId="0" xfId="9" applyFont="1" applyFill="1" applyAlignment="1">
      <alignment horizontal="center"/>
    </xf>
    <xf numFmtId="0" fontId="61" fillId="2" borderId="0" xfId="0" applyFont="1" applyFill="1" applyBorder="1" applyAlignment="1">
      <alignment horizontal="left"/>
    </xf>
    <xf numFmtId="0" fontId="5" fillId="2" borderId="5" xfId="0" applyFont="1" applyFill="1" applyBorder="1" applyAlignment="1">
      <alignment vertical="top" wrapText="1"/>
    </xf>
    <xf numFmtId="0" fontId="5" fillId="2" borderId="0" xfId="0" applyFont="1" applyFill="1" applyBorder="1" applyAlignment="1"/>
    <xf numFmtId="0" fontId="10" fillId="2" borderId="0" xfId="0" applyFont="1" applyFill="1" applyAlignment="1">
      <alignment vertical="top" wrapText="1"/>
    </xf>
    <xf numFmtId="0" fontId="10" fillId="2" borderId="2" xfId="0" applyFont="1" applyFill="1" applyBorder="1" applyAlignment="1">
      <alignment vertical="top" wrapText="1"/>
    </xf>
    <xf numFmtId="0" fontId="61" fillId="2" borderId="0" xfId="0" applyFont="1" applyFill="1" applyAlignment="1">
      <alignment vertical="top"/>
    </xf>
    <xf numFmtId="0" fontId="5" fillId="2" borderId="0" xfId="1" applyFont="1" applyFill="1" applyAlignment="1">
      <alignment vertical="top" wrapText="1"/>
    </xf>
    <xf numFmtId="0" fontId="34" fillId="2" borderId="5" xfId="0" quotePrefix="1" applyFont="1" applyFill="1" applyBorder="1" applyAlignment="1">
      <alignment horizontal="center" vertical="top" wrapText="1"/>
    </xf>
    <xf numFmtId="0" fontId="42" fillId="2" borderId="2" xfId="0" applyFont="1" applyFill="1" applyBorder="1" applyAlignment="1">
      <alignment horizontal="center"/>
    </xf>
    <xf numFmtId="0" fontId="44" fillId="2" borderId="0" xfId="0" applyFont="1" applyFill="1"/>
    <xf numFmtId="0" fontId="61" fillId="2" borderId="0" xfId="0" applyFont="1" applyFill="1" applyAlignment="1">
      <alignment horizontal="left"/>
    </xf>
    <xf numFmtId="0" fontId="61" fillId="2" borderId="0" xfId="2" applyFont="1" applyFill="1"/>
    <xf numFmtId="0" fontId="16" fillId="2" borderId="0" xfId="0" applyFont="1" applyFill="1" applyAlignment="1">
      <alignment horizontal="center" vertical="top" wrapText="1"/>
    </xf>
    <xf numFmtId="0" fontId="26" fillId="2" borderId="2" xfId="0" applyFont="1" applyFill="1" applyBorder="1" applyAlignment="1">
      <alignment horizontal="center" vertical="top" wrapText="1"/>
    </xf>
    <xf numFmtId="0" fontId="27" fillId="2" borderId="0" xfId="0" applyFont="1" applyFill="1" applyAlignment="1">
      <alignment vertical="top" wrapText="1"/>
    </xf>
    <xf numFmtId="0" fontId="15" fillId="2" borderId="2" xfId="0" applyFont="1" applyFill="1" applyBorder="1" applyAlignment="1">
      <alignment horizontal="center" vertical="top" wrapText="1"/>
    </xf>
    <xf numFmtId="0" fontId="16" fillId="2" borderId="0" xfId="0" applyFont="1" applyFill="1" applyAlignment="1">
      <alignment vertical="top" wrapText="1"/>
    </xf>
    <xf numFmtId="0" fontId="18" fillId="2" borderId="2" xfId="0" applyFont="1" applyFill="1" applyBorder="1" applyAlignment="1">
      <alignment vertical="top" wrapText="1"/>
    </xf>
    <xf numFmtId="0" fontId="16" fillId="2" borderId="0" xfId="0" applyFont="1" applyFill="1" applyBorder="1" applyAlignment="1">
      <alignment vertical="top" wrapText="1"/>
    </xf>
    <xf numFmtId="0" fontId="18" fillId="2" borderId="0" xfId="0" applyFont="1" applyFill="1" applyBorder="1" applyAlignment="1">
      <alignment vertical="top" wrapText="1"/>
    </xf>
    <xf numFmtId="0" fontId="16" fillId="2" borderId="0" xfId="0" applyFont="1" applyFill="1" applyBorder="1" applyAlignment="1">
      <alignment horizontal="center" vertical="top" wrapText="1"/>
    </xf>
    <xf numFmtId="0" fontId="54" fillId="2" borderId="2" xfId="1" applyFont="1" applyFill="1" applyBorder="1" applyAlignment="1">
      <alignment horizontal="center" vertical="top" wrapText="1"/>
    </xf>
    <xf numFmtId="0" fontId="8" fillId="2" borderId="0" xfId="0" applyFont="1" applyFill="1" applyAlignment="1"/>
    <xf numFmtId="0" fontId="20" fillId="2" borderId="3" xfId="0" applyFont="1" applyFill="1" applyBorder="1" applyAlignment="1">
      <alignment horizontal="center" vertical="top" wrapText="1"/>
    </xf>
    <xf numFmtId="0" fontId="20" fillId="2" borderId="2" xfId="0" applyFont="1" applyFill="1" applyBorder="1" applyAlignment="1">
      <alignment horizontal="center" vertical="top"/>
    </xf>
    <xf numFmtId="0" fontId="15" fillId="2" borderId="2" xfId="3" applyFont="1" applyFill="1" applyBorder="1" applyAlignment="1">
      <alignment horizontal="center"/>
    </xf>
    <xf numFmtId="0" fontId="15" fillId="2" borderId="2" xfId="3" applyFont="1" applyFill="1" applyBorder="1"/>
    <xf numFmtId="0" fontId="9" fillId="2" borderId="2" xfId="3" applyFont="1" applyFill="1" applyBorder="1" applyAlignment="1">
      <alignment horizontal="center"/>
    </xf>
    <xf numFmtId="0" fontId="5" fillId="2" borderId="0" xfId="3" applyFont="1" applyFill="1"/>
    <xf numFmtId="0" fontId="5" fillId="2" borderId="0" xfId="7" applyFont="1" applyFill="1"/>
    <xf numFmtId="0" fontId="5" fillId="0" borderId="2" xfId="0" applyFont="1" applyBorder="1" applyAlignment="1">
      <alignment horizontal="center" vertical="top" wrapText="1"/>
    </xf>
    <xf numFmtId="0" fontId="20" fillId="0" borderId="2" xfId="0" quotePrefix="1" applyFont="1" applyBorder="1" applyAlignment="1">
      <alignment horizontal="center" vertical="top" wrapText="1"/>
    </xf>
    <xf numFmtId="0" fontId="5" fillId="0" borderId="2" xfId="0" applyFont="1" applyBorder="1" applyAlignment="1">
      <alignment horizontal="center" vertical="top"/>
    </xf>
    <xf numFmtId="0" fontId="5" fillId="2" borderId="1" xfId="0" applyFont="1" applyFill="1" applyBorder="1" applyAlignment="1">
      <alignment horizontal="center" vertical="top" wrapText="1"/>
    </xf>
    <xf numFmtId="0" fontId="5" fillId="2" borderId="3" xfId="0" applyFont="1" applyFill="1" applyBorder="1" applyAlignment="1">
      <alignment horizontal="center" vertical="top" wrapText="1"/>
    </xf>
    <xf numFmtId="0" fontId="14" fillId="0" borderId="0" xfId="0" applyFont="1" applyAlignment="1">
      <alignment horizontal="center"/>
    </xf>
    <xf numFmtId="0" fontId="8" fillId="0" borderId="0" xfId="0" applyFont="1" applyAlignment="1">
      <alignment horizontal="center"/>
    </xf>
    <xf numFmtId="0" fontId="5" fillId="0" borderId="2" xfId="0" applyFont="1" applyBorder="1" applyAlignment="1">
      <alignment horizontal="center" vertical="top" wrapText="1"/>
    </xf>
    <xf numFmtId="0" fontId="5" fillId="0" borderId="0" xfId="0" applyFont="1" applyAlignment="1">
      <alignment horizontal="center"/>
    </xf>
    <xf numFmtId="0" fontId="5" fillId="0" borderId="2" xfId="0" applyFont="1" applyBorder="1" applyAlignment="1">
      <alignment horizontal="center" vertical="top"/>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2" xfId="0" applyFont="1" applyBorder="1" applyAlignment="1">
      <alignment horizontal="center"/>
    </xf>
    <xf numFmtId="0" fontId="20" fillId="0" borderId="2" xfId="0" quotePrefix="1" applyFont="1" applyBorder="1" applyAlignment="1">
      <alignment horizontal="center" vertical="top" wrapText="1"/>
    </xf>
    <xf numFmtId="0" fontId="5" fillId="0" borderId="0" xfId="0" applyFont="1" applyAlignment="1">
      <alignment horizontal="center" vertical="top" wrapText="1"/>
    </xf>
    <xf numFmtId="0" fontId="5" fillId="0" borderId="0" xfId="0" applyFont="1" applyAlignment="1">
      <alignment vertical="top" wrapText="1"/>
    </xf>
    <xf numFmtId="0" fontId="5" fillId="2" borderId="0" xfId="0" applyFont="1" applyFill="1" applyAlignment="1">
      <alignment horizontal="left" vertical="top" wrapText="1"/>
    </xf>
    <xf numFmtId="0" fontId="5" fillId="2" borderId="2" xfId="3" applyFont="1" applyFill="1" applyBorder="1" applyAlignment="1">
      <alignment horizontal="center" vertical="center" wrapText="1"/>
    </xf>
    <xf numFmtId="0" fontId="5" fillId="2" borderId="0" xfId="7" applyFont="1" applyFill="1" applyAlignment="1">
      <alignment horizontal="center"/>
    </xf>
    <xf numFmtId="0" fontId="5" fillId="2" borderId="0" xfId="1" applyFont="1" applyFill="1" applyAlignment="1">
      <alignment horizontal="center" vertical="top" wrapText="1"/>
    </xf>
    <xf numFmtId="0" fontId="5" fillId="2" borderId="0" xfId="1" applyFont="1" applyFill="1" applyAlignment="1">
      <alignment horizontal="center"/>
    </xf>
    <xf numFmtId="0" fontId="5" fillId="0" borderId="3" xfId="0" applyFont="1" applyBorder="1" applyAlignment="1">
      <alignment horizontal="center" vertical="top" wrapText="1"/>
    </xf>
    <xf numFmtId="0" fontId="0" fillId="0" borderId="0" xfId="0" applyAlignment="1">
      <alignment horizontal="center"/>
    </xf>
    <xf numFmtId="0" fontId="9" fillId="0" borderId="0" xfId="0" applyFont="1" applyAlignment="1">
      <alignment vertical="top" wrapText="1"/>
    </xf>
    <xf numFmtId="0" fontId="15" fillId="0" borderId="0" xfId="0" applyFont="1" applyAlignment="1">
      <alignment horizontal="center"/>
    </xf>
    <xf numFmtId="0" fontId="10" fillId="0" borderId="0" xfId="0" applyFont="1" applyAlignment="1">
      <alignment horizontal="center"/>
    </xf>
    <xf numFmtId="0" fontId="5" fillId="2" borderId="2" xfId="0" applyFont="1" applyFill="1" applyBorder="1" applyAlignment="1">
      <alignment horizontal="center" vertical="top" wrapText="1"/>
    </xf>
    <xf numFmtId="0" fontId="10" fillId="2" borderId="0" xfId="0" applyFont="1" applyFill="1"/>
    <xf numFmtId="0" fontId="10" fillId="0" borderId="0" xfId="0" applyFont="1"/>
    <xf numFmtId="0" fontId="5" fillId="2" borderId="2" xfId="1" applyFont="1" applyFill="1" applyBorder="1" applyAlignment="1">
      <alignment horizontal="center" vertical="top" wrapText="1"/>
    </xf>
    <xf numFmtId="0" fontId="5" fillId="2" borderId="1" xfId="0" applyFont="1" applyFill="1" applyBorder="1" applyAlignment="1">
      <alignment horizontal="center" vertical="top" wrapText="1"/>
    </xf>
    <xf numFmtId="0" fontId="10" fillId="2" borderId="0" xfId="0" applyFont="1" applyFill="1" applyBorder="1" applyAlignment="1">
      <alignment horizontal="left" vertical="top" wrapText="1"/>
    </xf>
    <xf numFmtId="0" fontId="18" fillId="0" borderId="2" xfId="0" applyFont="1" applyBorder="1" applyAlignment="1">
      <alignment horizontal="center" vertical="top"/>
    </xf>
    <xf numFmtId="0" fontId="6" fillId="0" borderId="0" xfId="0" applyFont="1" applyAlignment="1">
      <alignment horizontal="right"/>
    </xf>
    <xf numFmtId="0" fontId="18" fillId="2" borderId="2" xfId="0" applyFont="1" applyFill="1" applyBorder="1" applyAlignment="1">
      <alignment horizontal="center" vertical="top" wrapText="1"/>
    </xf>
    <xf numFmtId="0" fontId="18" fillId="2" borderId="2" xfId="0" applyFont="1" applyFill="1" applyBorder="1" applyAlignment="1">
      <alignment horizontal="center" vertical="top"/>
    </xf>
    <xf numFmtId="0" fontId="10" fillId="2" borderId="2" xfId="0" applyFont="1" applyFill="1" applyBorder="1" applyAlignment="1">
      <alignment horizontal="center" vertical="top" wrapText="1"/>
    </xf>
    <xf numFmtId="0" fontId="10" fillId="2" borderId="2" xfId="0" applyFont="1" applyFill="1" applyBorder="1" applyAlignment="1">
      <alignment horizontal="center"/>
    </xf>
    <xf numFmtId="0" fontId="46" fillId="0" borderId="2" xfId="0" applyFont="1" applyBorder="1" applyAlignment="1">
      <alignment horizontal="center" vertical="top" wrapText="1"/>
    </xf>
    <xf numFmtId="0" fontId="5" fillId="0" borderId="0" xfId="1" applyFont="1" applyAlignment="1">
      <alignment horizontal="center" vertical="top" wrapText="1"/>
    </xf>
    <xf numFmtId="0" fontId="33" fillId="0" borderId="1" xfId="0" applyFont="1" applyBorder="1" applyAlignment="1">
      <alignment horizontal="center" vertical="top" wrapText="1"/>
    </xf>
    <xf numFmtId="0" fontId="5" fillId="0" borderId="0" xfId="2" applyFont="1" applyAlignment="1">
      <alignment horizontal="center"/>
    </xf>
    <xf numFmtId="0" fontId="5" fillId="0" borderId="0" xfId="2" applyFont="1" applyAlignment="1">
      <alignment horizontal="center" vertical="top" wrapText="1"/>
    </xf>
    <xf numFmtId="0" fontId="8" fillId="0" borderId="0" xfId="0" applyFont="1" applyAlignment="1">
      <alignment horizontal="center" vertical="top" wrapText="1"/>
    </xf>
    <xf numFmtId="0" fontId="33" fillId="2" borderId="2" xfId="0" applyFont="1" applyFill="1" applyBorder="1" applyAlignment="1">
      <alignment horizontal="center" vertical="top" wrapText="1"/>
    </xf>
    <xf numFmtId="0" fontId="33" fillId="2" borderId="1" xfId="0" applyFont="1" applyFill="1" applyBorder="1" applyAlignment="1">
      <alignment horizontal="center" vertical="top" wrapText="1"/>
    </xf>
    <xf numFmtId="0" fontId="5" fillId="2" borderId="2" xfId="3" applyFont="1" applyFill="1" applyBorder="1" applyAlignment="1">
      <alignment horizontal="center" vertical="top" wrapText="1"/>
    </xf>
    <xf numFmtId="0" fontId="5" fillId="0" borderId="2" xfId="3" applyFont="1" applyBorder="1" applyAlignment="1">
      <alignment horizontal="center" vertical="top"/>
    </xf>
    <xf numFmtId="0" fontId="5" fillId="0" borderId="2" xfId="3" applyFont="1" applyBorder="1" applyAlignment="1">
      <alignment horizontal="center" vertical="top" wrapText="1"/>
    </xf>
    <xf numFmtId="0" fontId="18" fillId="2" borderId="0" xfId="0" applyFont="1" applyFill="1" applyAlignment="1">
      <alignment horizontal="right" vertical="top" wrapText="1"/>
    </xf>
    <xf numFmtId="0" fontId="8" fillId="2" borderId="0" xfId="0" applyFont="1" applyFill="1" applyAlignment="1">
      <alignment horizontal="center" vertical="top" wrapText="1"/>
    </xf>
    <xf numFmtId="0" fontId="19" fillId="2" borderId="0" xfId="0" applyFont="1" applyFill="1" applyAlignment="1">
      <alignment horizontal="center" vertical="top" wrapText="1"/>
    </xf>
    <xf numFmtId="0" fontId="24" fillId="2" borderId="2" xfId="1" applyFont="1" applyFill="1" applyBorder="1" applyAlignment="1">
      <alignment horizontal="center" vertical="top" wrapText="1"/>
    </xf>
    <xf numFmtId="0" fontId="9" fillId="2" borderId="2" xfId="0" applyFont="1" applyFill="1" applyBorder="1" applyAlignment="1">
      <alignment horizontal="center" vertical="top" wrapText="1"/>
    </xf>
    <xf numFmtId="0" fontId="5" fillId="0" borderId="0" xfId="3" applyFont="1" applyAlignment="1">
      <alignment horizontal="right" vertical="top" wrapText="1"/>
    </xf>
    <xf numFmtId="0" fontId="41" fillId="0" borderId="0" xfId="0" applyFont="1" applyAlignment="1">
      <alignment vertical="top"/>
    </xf>
    <xf numFmtId="0" fontId="12" fillId="0" borderId="0" xfId="0" applyFont="1" applyAlignment="1">
      <alignment vertical="top"/>
    </xf>
    <xf numFmtId="0" fontId="41" fillId="0" borderId="2" xfId="0" applyFont="1" applyBorder="1" applyAlignment="1">
      <alignment horizontal="center" vertical="top"/>
    </xf>
    <xf numFmtId="0" fontId="12" fillId="0" borderId="2" xfId="0" applyFont="1" applyBorder="1" applyAlignment="1">
      <alignment horizontal="center" vertical="top"/>
    </xf>
    <xf numFmtId="0" fontId="12" fillId="0" borderId="2" xfId="6" applyFont="1" applyBorder="1" applyAlignment="1">
      <alignment vertical="top"/>
    </xf>
    <xf numFmtId="0" fontId="12" fillId="0" borderId="2" xfId="6" applyFont="1" applyBorder="1" applyAlignment="1">
      <alignment horizontal="left" vertical="top"/>
    </xf>
    <xf numFmtId="0" fontId="12" fillId="0" borderId="2" xfId="6" applyFont="1" applyFill="1" applyBorder="1" applyAlignment="1">
      <alignment vertical="top"/>
    </xf>
    <xf numFmtId="0" fontId="5" fillId="0" borderId="0" xfId="0" applyFont="1" applyAlignment="1">
      <alignment vertical="top"/>
    </xf>
    <xf numFmtId="0" fontId="5" fillId="0" borderId="0" xfId="0" applyFont="1" applyAlignment="1">
      <alignment horizontal="center" vertical="top"/>
    </xf>
    <xf numFmtId="0" fontId="17" fillId="0" borderId="0" xfId="0" applyFont="1" applyAlignment="1">
      <alignment horizontal="right" vertical="top"/>
    </xf>
    <xf numFmtId="0" fontId="11" fillId="0" borderId="0" xfId="0" applyFont="1" applyAlignment="1">
      <alignment horizontal="center" vertical="top"/>
    </xf>
    <xf numFmtId="0" fontId="5" fillId="0" borderId="0" xfId="0" applyFont="1" applyAlignment="1">
      <alignment horizontal="left" vertical="top"/>
    </xf>
    <xf numFmtId="0" fontId="5" fillId="0" borderId="0" xfId="0" applyFont="1" applyBorder="1" applyAlignment="1">
      <alignment vertical="top"/>
    </xf>
    <xf numFmtId="0" fontId="20" fillId="0" borderId="0" xfId="0" applyFont="1" applyAlignment="1">
      <alignment vertical="top"/>
    </xf>
    <xf numFmtId="0" fontId="10" fillId="0" borderId="2" xfId="0" applyFont="1" applyBorder="1" applyAlignment="1">
      <alignment horizontal="center" vertical="top"/>
    </xf>
    <xf numFmtId="0" fontId="5" fillId="4" borderId="5" xfId="0" applyFont="1" applyFill="1" applyBorder="1" applyAlignment="1">
      <alignment horizontal="center" vertical="top"/>
    </xf>
    <xf numFmtId="2" fontId="5" fillId="0" borderId="2" xfId="0" applyNumberFormat="1" applyFont="1" applyBorder="1" applyAlignment="1">
      <alignment horizontal="center" vertical="top"/>
    </xf>
    <xf numFmtId="0" fontId="5" fillId="0" borderId="0" xfId="0" applyFont="1" applyBorder="1" applyAlignment="1">
      <alignment horizontal="left" vertical="top"/>
    </xf>
    <xf numFmtId="0" fontId="10" fillId="0" borderId="2" xfId="0" applyFont="1" applyBorder="1" applyAlignment="1">
      <alignment horizontal="center" vertical="top"/>
    </xf>
    <xf numFmtId="2" fontId="5" fillId="0" borderId="2" xfId="0" applyNumberFormat="1" applyFont="1" applyBorder="1" applyAlignment="1">
      <alignment horizontal="center" vertical="top"/>
    </xf>
    <xf numFmtId="0" fontId="5" fillId="2" borderId="2" xfId="0" applyFont="1" applyFill="1" applyBorder="1" applyAlignment="1">
      <alignment horizontal="center" vertical="top"/>
    </xf>
    <xf numFmtId="0" fontId="61" fillId="0" borderId="0" xfId="0" applyFont="1" applyBorder="1" applyAlignment="1">
      <alignment horizontal="center" vertical="top"/>
    </xf>
    <xf numFmtId="0" fontId="5" fillId="2" borderId="0" xfId="0" applyFont="1" applyFill="1" applyBorder="1" applyAlignment="1">
      <alignment horizontal="center" vertical="top"/>
    </xf>
    <xf numFmtId="0" fontId="10" fillId="0" borderId="0" xfId="0" applyFont="1" applyAlignment="1">
      <alignment vertical="top"/>
    </xf>
    <xf numFmtId="0" fontId="5" fillId="0" borderId="2" xfId="0" applyFont="1" applyBorder="1" applyAlignment="1">
      <alignment vertical="top"/>
    </xf>
    <xf numFmtId="2" fontId="10" fillId="0" borderId="2" xfId="0" applyNumberFormat="1" applyFont="1" applyBorder="1" applyAlignment="1">
      <alignment horizontal="center" vertical="top"/>
    </xf>
    <xf numFmtId="0" fontId="66" fillId="2" borderId="2" xfId="3" applyFont="1" applyFill="1" applyBorder="1" applyAlignment="1">
      <alignment horizontal="center" vertical="top" wrapText="1"/>
    </xf>
    <xf numFmtId="0" fontId="65" fillId="2" borderId="2" xfId="3" applyFont="1" applyFill="1" applyBorder="1" applyAlignment="1">
      <alignment horizontal="left" vertical="top" wrapText="1"/>
    </xf>
    <xf numFmtId="0" fontId="65" fillId="2" borderId="2" xfId="3" applyFont="1" applyFill="1" applyBorder="1" applyAlignment="1">
      <alignment horizontal="center" vertical="top" wrapText="1"/>
    </xf>
    <xf numFmtId="0" fontId="59" fillId="2" borderId="0" xfId="0" applyFont="1" applyFill="1" applyAlignment="1">
      <alignment vertical="top" wrapText="1"/>
    </xf>
    <xf numFmtId="0" fontId="65" fillId="2" borderId="2" xfId="0" applyFont="1" applyFill="1" applyBorder="1" applyAlignment="1">
      <alignment horizontal="center" vertical="top" wrapText="1"/>
    </xf>
    <xf numFmtId="0" fontId="66" fillId="2" borderId="2" xfId="0" applyFont="1" applyFill="1" applyBorder="1" applyAlignment="1">
      <alignment horizontal="center" vertical="top" wrapText="1"/>
    </xf>
    <xf numFmtId="0" fontId="59" fillId="2" borderId="2" xfId="0" applyFont="1" applyFill="1" applyBorder="1" applyAlignment="1">
      <alignment horizontal="center" vertical="top" wrapText="1"/>
    </xf>
    <xf numFmtId="0" fontId="59" fillId="2" borderId="2" xfId="0" applyFont="1" applyFill="1" applyBorder="1" applyAlignment="1">
      <alignment vertical="top" wrapText="1"/>
    </xf>
    <xf numFmtId="2" fontId="59" fillId="2" borderId="2" xfId="0" applyNumberFormat="1" applyFont="1" applyFill="1" applyBorder="1" applyAlignment="1">
      <alignment horizontal="center" vertical="top" wrapText="1"/>
    </xf>
    <xf numFmtId="2" fontId="65" fillId="2" borderId="2" xfId="0" applyNumberFormat="1" applyFont="1" applyFill="1" applyBorder="1" applyAlignment="1">
      <alignment horizontal="center" vertical="top" wrapText="1"/>
    </xf>
    <xf numFmtId="2" fontId="5" fillId="2" borderId="2" xfId="0" applyNumberFormat="1" applyFont="1" applyFill="1" applyBorder="1" applyAlignment="1">
      <alignment horizontal="center" vertical="top" wrapText="1"/>
    </xf>
    <xf numFmtId="0" fontId="10" fillId="0" borderId="0" xfId="0" applyFont="1" applyAlignment="1">
      <alignment vertical="top" wrapText="1"/>
    </xf>
    <xf numFmtId="0" fontId="10" fillId="2" borderId="0" xfId="0" applyFont="1" applyFill="1" applyBorder="1" applyAlignment="1">
      <alignment vertical="top" wrapText="1"/>
    </xf>
    <xf numFmtId="0" fontId="5" fillId="2" borderId="0" xfId="3" applyFont="1" applyFill="1" applyBorder="1" applyAlignment="1">
      <alignment horizontal="center" vertical="top" wrapText="1"/>
    </xf>
    <xf numFmtId="2" fontId="5" fillId="2" borderId="0" xfId="0" applyNumberFormat="1" applyFont="1" applyFill="1" applyBorder="1" applyAlignment="1">
      <alignment horizontal="center" vertical="top" wrapText="1"/>
    </xf>
    <xf numFmtId="0" fontId="9" fillId="0" borderId="0" xfId="3" applyFont="1" applyAlignment="1">
      <alignment horizontal="center" vertical="top"/>
    </xf>
    <xf numFmtId="0" fontId="8" fillId="0" borderId="0" xfId="3" applyFont="1" applyAlignment="1">
      <alignment horizontal="center" vertical="top"/>
    </xf>
    <xf numFmtId="0" fontId="9" fillId="0" borderId="0" xfId="3" applyFont="1" applyAlignment="1">
      <alignment vertical="top"/>
    </xf>
    <xf numFmtId="0" fontId="5" fillId="0" borderId="0" xfId="3" applyFont="1" applyAlignment="1">
      <alignment horizontal="center" vertical="top"/>
    </xf>
    <xf numFmtId="0" fontId="5" fillId="0" borderId="0" xfId="3" applyFont="1" applyAlignment="1">
      <alignment vertical="top"/>
    </xf>
    <xf numFmtId="0" fontId="5" fillId="2" borderId="2" xfId="5" applyFont="1" applyFill="1" applyBorder="1" applyAlignment="1">
      <alignment horizontal="center" vertical="top" wrapText="1"/>
    </xf>
    <xf numFmtId="0" fontId="5" fillId="2" borderId="2" xfId="5" applyFont="1" applyFill="1" applyBorder="1" applyAlignment="1">
      <alignment horizontal="left" vertical="top" wrapText="1"/>
    </xf>
    <xf numFmtId="0" fontId="5" fillId="2" borderId="0" xfId="5" applyFont="1" applyFill="1" applyAlignment="1">
      <alignment vertical="top"/>
    </xf>
    <xf numFmtId="0" fontId="10" fillId="0" borderId="0" xfId="3" applyFont="1" applyAlignment="1">
      <alignment vertical="top"/>
    </xf>
    <xf numFmtId="0" fontId="10" fillId="2" borderId="0" xfId="3" applyFont="1" applyFill="1"/>
    <xf numFmtId="0" fontId="10" fillId="2" borderId="2" xfId="3" applyFont="1" applyFill="1" applyBorder="1"/>
    <xf numFmtId="0" fontId="10" fillId="2" borderId="0" xfId="3" applyFont="1" applyFill="1" applyAlignment="1">
      <alignment horizontal="right"/>
    </xf>
    <xf numFmtId="0" fontId="10" fillId="2" borderId="2" xfId="3" applyFont="1" applyFill="1" applyBorder="1" applyAlignment="1">
      <alignment horizontal="center" vertical="center" wrapText="1"/>
    </xf>
    <xf numFmtId="0" fontId="16" fillId="2" borderId="2" xfId="3" applyFont="1" applyFill="1" applyBorder="1" applyAlignment="1">
      <alignment horizontal="center" vertical="center" wrapText="1"/>
    </xf>
    <xf numFmtId="0" fontId="10" fillId="2" borderId="0" xfId="3" applyFont="1" applyFill="1" applyAlignment="1">
      <alignment horizontal="center"/>
    </xf>
    <xf numFmtId="0" fontId="10" fillId="2" borderId="0" xfId="3" applyFont="1" applyFill="1" applyAlignment="1">
      <alignment vertical="center"/>
    </xf>
    <xf numFmtId="0" fontId="26" fillId="2" borderId="0" xfId="3" applyFont="1" applyFill="1" applyAlignment="1">
      <alignment horizontal="center"/>
    </xf>
    <xf numFmtId="0" fontId="18" fillId="2" borderId="0" xfId="3" applyFont="1" applyFill="1" applyAlignment="1">
      <alignment horizontal="center"/>
    </xf>
    <xf numFmtId="0" fontId="5" fillId="2" borderId="0" xfId="3" applyFont="1" applyFill="1" applyAlignment="1">
      <alignment horizontal="left" vertical="center"/>
    </xf>
    <xf numFmtId="0" fontId="5" fillId="2" borderId="0" xfId="3" applyFont="1" applyFill="1" applyAlignment="1">
      <alignment vertical="center"/>
    </xf>
    <xf numFmtId="0" fontId="20" fillId="2" borderId="2" xfId="0" quotePrefix="1" applyFont="1" applyFill="1" applyBorder="1" applyAlignment="1">
      <alignment horizontal="center" vertical="top" wrapText="1"/>
    </xf>
    <xf numFmtId="0" fontId="72" fillId="2" borderId="2" xfId="0" applyFont="1" applyFill="1" applyBorder="1" applyAlignment="1">
      <alignment horizontal="center" vertical="center" wrapText="1"/>
    </xf>
    <xf numFmtId="0" fontId="72" fillId="2" borderId="2" xfId="0" applyFont="1" applyFill="1" applyBorder="1" applyAlignment="1">
      <alignment horizontal="center" vertical="center"/>
    </xf>
    <xf numFmtId="0" fontId="71" fillId="2" borderId="0" xfId="0" applyFont="1" applyFill="1" applyAlignment="1">
      <alignment horizontal="center" vertical="top"/>
    </xf>
    <xf numFmtId="0" fontId="10" fillId="2" borderId="0" xfId="0" applyFont="1" applyFill="1" applyAlignment="1">
      <alignment vertical="top"/>
    </xf>
    <xf numFmtId="0" fontId="5" fillId="2" borderId="0" xfId="0" applyFont="1" applyFill="1" applyBorder="1" applyAlignment="1">
      <alignment vertical="top"/>
    </xf>
    <xf numFmtId="0" fontId="5" fillId="2" borderId="0" xfId="0" applyFont="1" applyFill="1" applyBorder="1" applyAlignment="1">
      <alignment horizontal="center" vertical="top" wrapText="1"/>
    </xf>
    <xf numFmtId="0" fontId="10" fillId="2" borderId="2" xfId="0" applyFont="1" applyFill="1" applyBorder="1" applyAlignment="1">
      <alignment horizontal="center" vertical="top"/>
    </xf>
    <xf numFmtId="0" fontId="10" fillId="2" borderId="2" xfId="0" applyFont="1" applyFill="1" applyBorder="1" applyAlignment="1">
      <alignment vertical="top"/>
    </xf>
    <xf numFmtId="0" fontId="72" fillId="2" borderId="2" xfId="0" applyFont="1" applyFill="1" applyBorder="1" applyAlignment="1">
      <alignment horizontal="center" vertical="top" wrapText="1"/>
    </xf>
    <xf numFmtId="0" fontId="72" fillId="2" borderId="2" xfId="1" applyFont="1" applyFill="1" applyBorder="1" applyAlignment="1">
      <alignment horizontal="center" vertical="top" wrapText="1"/>
    </xf>
    <xf numFmtId="0" fontId="72" fillId="2" borderId="6" xfId="1" applyFont="1" applyFill="1" applyBorder="1" applyAlignment="1">
      <alignment horizontal="center" vertical="top"/>
    </xf>
    <xf numFmtId="0" fontId="10" fillId="2" borderId="0" xfId="0" applyFont="1" applyFill="1" applyAlignment="1">
      <alignment horizontal="center" vertical="top"/>
    </xf>
    <xf numFmtId="0" fontId="72" fillId="2" borderId="2" xfId="1" applyFont="1" applyFill="1" applyBorder="1" applyAlignment="1">
      <alignment horizontal="center" vertical="top"/>
    </xf>
    <xf numFmtId="0" fontId="10" fillId="2" borderId="6" xfId="0" applyFont="1" applyFill="1" applyBorder="1" applyAlignment="1">
      <alignment horizontal="center" vertical="top"/>
    </xf>
    <xf numFmtId="0" fontId="72" fillId="2" borderId="0" xfId="1" applyFont="1" applyFill="1" applyAlignment="1">
      <alignment horizontal="center" vertical="top"/>
    </xf>
    <xf numFmtId="0" fontId="72" fillId="2" borderId="2" xfId="0" applyFont="1" applyFill="1" applyBorder="1" applyAlignment="1">
      <alignment horizontal="center" vertical="top"/>
    </xf>
    <xf numFmtId="0" fontId="72" fillId="2" borderId="6" xfId="0" applyFont="1" applyFill="1" applyBorder="1" applyAlignment="1">
      <alignment horizontal="center" vertical="top"/>
    </xf>
    <xf numFmtId="0" fontId="10" fillId="2" borderId="6" xfId="0" applyFont="1" applyFill="1" applyBorder="1" applyAlignment="1">
      <alignment horizontal="center" vertical="top" wrapText="1"/>
    </xf>
    <xf numFmtId="0" fontId="5" fillId="2" borderId="0" xfId="1" applyFont="1" applyFill="1" applyAlignment="1">
      <alignment vertical="top"/>
    </xf>
    <xf numFmtId="0" fontId="61" fillId="2" borderId="0" xfId="1" applyFont="1" applyFill="1" applyAlignment="1">
      <alignment vertical="top"/>
    </xf>
    <xf numFmtId="0" fontId="5" fillId="2" borderId="0" xfId="1" applyFont="1" applyFill="1" applyAlignment="1">
      <alignment horizontal="center" vertical="top"/>
    </xf>
    <xf numFmtId="0" fontId="0" fillId="0" borderId="0" xfId="0" applyAlignment="1">
      <alignment vertical="top"/>
    </xf>
    <xf numFmtId="0" fontId="20" fillId="0" borderId="0" xfId="0" applyFont="1" applyBorder="1" applyAlignment="1">
      <alignment vertical="top"/>
    </xf>
    <xf numFmtId="0" fontId="20" fillId="0" borderId="7" xfId="0" applyFont="1" applyBorder="1" applyAlignment="1">
      <alignment vertical="top"/>
    </xf>
    <xf numFmtId="0" fontId="0" fillId="0" borderId="0" xfId="0" applyBorder="1" applyAlignment="1">
      <alignment vertical="top"/>
    </xf>
    <xf numFmtId="0" fontId="0" fillId="0" borderId="2" xfId="0" applyBorder="1" applyAlignment="1">
      <alignment horizontal="center" vertical="top"/>
    </xf>
    <xf numFmtId="0" fontId="16" fillId="0" borderId="2" xfId="0" applyFont="1" applyBorder="1" applyAlignment="1">
      <alignment vertical="top"/>
    </xf>
    <xf numFmtId="0" fontId="0" fillId="2" borderId="2" xfId="0" applyFill="1" applyBorder="1" applyAlignment="1">
      <alignment horizontal="center" vertical="top"/>
    </xf>
    <xf numFmtId="0" fontId="0" fillId="0" borderId="0" xfId="0" applyFill="1" applyBorder="1" applyAlignment="1">
      <alignment horizontal="left" vertical="top"/>
    </xf>
    <xf numFmtId="0" fontId="9" fillId="0" borderId="0" xfId="0" applyFont="1" applyAlignment="1">
      <alignment vertical="top"/>
    </xf>
    <xf numFmtId="0" fontId="0" fillId="0" borderId="0" xfId="0" applyAlignment="1">
      <alignment vertical="top" wrapText="1"/>
    </xf>
    <xf numFmtId="0" fontId="0" fillId="0" borderId="0" xfId="0" applyBorder="1" applyAlignment="1">
      <alignment vertical="top" wrapText="1"/>
    </xf>
    <xf numFmtId="0" fontId="16" fillId="0" borderId="2" xfId="0" applyFont="1" applyBorder="1" applyAlignment="1">
      <alignment vertical="top" wrapText="1"/>
    </xf>
    <xf numFmtId="0" fontId="51" fillId="2" borderId="2" xfId="0" applyFont="1" applyFill="1" applyBorder="1" applyAlignment="1">
      <alignment horizontal="center" vertical="top"/>
    </xf>
    <xf numFmtId="0" fontId="16" fillId="2" borderId="2" xfId="0" applyFont="1" applyFill="1" applyBorder="1" applyAlignment="1">
      <alignment horizontal="center" vertical="top"/>
    </xf>
    <xf numFmtId="0" fontId="59" fillId="0" borderId="2" xfId="0" applyFont="1" applyBorder="1"/>
    <xf numFmtId="0" fontId="10" fillId="0" borderId="0" xfId="0" applyFont="1" applyBorder="1" applyAlignment="1">
      <alignment horizontal="center"/>
    </xf>
    <xf numFmtId="0" fontId="61" fillId="0" borderId="0" xfId="0" applyFont="1" applyAlignment="1">
      <alignment horizontal="center"/>
    </xf>
    <xf numFmtId="0" fontId="61" fillId="0" borderId="0" xfId="0" applyFont="1" applyBorder="1" applyAlignment="1">
      <alignment horizontal="center"/>
    </xf>
    <xf numFmtId="0" fontId="65" fillId="0" borderId="2" xfId="0" applyFont="1" applyBorder="1" applyAlignment="1">
      <alignment horizontal="center" vertical="top" wrapText="1"/>
    </xf>
    <xf numFmtId="0" fontId="70" fillId="2" borderId="2" xfId="1" applyFont="1" applyFill="1" applyBorder="1" applyAlignment="1">
      <alignment horizontal="center" vertical="top"/>
    </xf>
    <xf numFmtId="0" fontId="0" fillId="2" borderId="0" xfId="0" applyFill="1" applyAlignment="1">
      <alignment vertical="top"/>
    </xf>
    <xf numFmtId="0" fontId="5" fillId="2" borderId="0" xfId="0" applyFont="1" applyFill="1" applyAlignment="1">
      <alignment horizontal="center" vertical="top"/>
    </xf>
    <xf numFmtId="0" fontId="5" fillId="2" borderId="0" xfId="0" applyFont="1" applyFill="1" applyAlignment="1">
      <alignment horizontal="left" vertical="top"/>
    </xf>
    <xf numFmtId="0" fontId="16" fillId="2" borderId="2" xfId="0" applyFont="1" applyFill="1" applyBorder="1" applyAlignment="1">
      <alignment vertical="top"/>
    </xf>
    <xf numFmtId="0" fontId="10" fillId="2" borderId="8" xfId="0" applyFont="1" applyFill="1" applyBorder="1" applyAlignment="1">
      <alignment horizontal="center" vertical="top"/>
    </xf>
    <xf numFmtId="1" fontId="5" fillId="2" borderId="2" xfId="0" applyNumberFormat="1" applyFont="1" applyFill="1" applyBorder="1" applyAlignment="1">
      <alignment horizontal="center" vertical="top"/>
    </xf>
    <xf numFmtId="9" fontId="5" fillId="2" borderId="0" xfId="9" applyFont="1" applyFill="1" applyBorder="1" applyAlignment="1">
      <alignment horizontal="center" vertical="top"/>
    </xf>
    <xf numFmtId="0" fontId="61" fillId="2" borderId="0" xfId="0" applyFont="1" applyFill="1" applyBorder="1" applyAlignment="1">
      <alignment horizontal="left" vertical="top"/>
    </xf>
    <xf numFmtId="0" fontId="5" fillId="2" borderId="0" xfId="0" applyFont="1" applyFill="1" applyAlignment="1">
      <alignment vertical="top"/>
    </xf>
    <xf numFmtId="0" fontId="5" fillId="2" borderId="2" xfId="0" applyFont="1" applyFill="1" applyBorder="1" applyAlignment="1">
      <alignment vertical="top"/>
    </xf>
    <xf numFmtId="0" fontId="10" fillId="2" borderId="0" xfId="0" applyFont="1" applyFill="1" applyBorder="1" applyAlignment="1">
      <alignment horizontal="center" vertical="top"/>
    </xf>
    <xf numFmtId="0" fontId="17" fillId="0" borderId="0" xfId="0" applyFont="1" applyAlignment="1">
      <alignment horizontal="left" vertical="top"/>
    </xf>
    <xf numFmtId="0" fontId="10" fillId="0" borderId="2" xfId="0" applyFont="1" applyBorder="1" applyAlignment="1">
      <alignment vertical="top"/>
    </xf>
    <xf numFmtId="0" fontId="10" fillId="0" borderId="0" xfId="0" applyFont="1" applyBorder="1" applyAlignment="1">
      <alignment vertical="top"/>
    </xf>
    <xf numFmtId="0" fontId="6" fillId="2" borderId="0" xfId="0" applyFont="1" applyFill="1" applyAlignment="1">
      <alignment vertical="top"/>
    </xf>
    <xf numFmtId="0" fontId="15" fillId="2" borderId="0" xfId="0" applyFont="1" applyFill="1" applyAlignment="1">
      <alignment vertical="top"/>
    </xf>
    <xf numFmtId="0" fontId="14" fillId="2" borderId="0" xfId="0" applyFont="1" applyFill="1" applyAlignment="1">
      <alignment vertical="top"/>
    </xf>
    <xf numFmtId="0" fontId="5" fillId="2" borderId="0" xfId="0" applyFont="1" applyFill="1" applyBorder="1" applyAlignment="1">
      <alignment horizontal="right" vertical="top"/>
    </xf>
    <xf numFmtId="0" fontId="20" fillId="2" borderId="7" xfId="0" applyFont="1" applyFill="1" applyBorder="1" applyAlignment="1">
      <alignment vertical="top"/>
    </xf>
    <xf numFmtId="164" fontId="10" fillId="2" borderId="2" xfId="0" applyNumberFormat="1" applyFont="1" applyFill="1" applyBorder="1" applyAlignment="1">
      <alignment horizontal="center" vertical="top"/>
    </xf>
    <xf numFmtId="164" fontId="10" fillId="2" borderId="5" xfId="0" applyNumberFormat="1" applyFont="1" applyFill="1" applyBorder="1" applyAlignment="1">
      <alignment horizontal="center" vertical="top"/>
    </xf>
    <xf numFmtId="164" fontId="10" fillId="2" borderId="0" xfId="0" applyNumberFormat="1" applyFont="1" applyFill="1" applyAlignment="1">
      <alignment vertical="top"/>
    </xf>
    <xf numFmtId="164" fontId="5" fillId="2" borderId="2" xfId="0" applyNumberFormat="1" applyFont="1" applyFill="1" applyBorder="1" applyAlignment="1">
      <alignment horizontal="center" vertical="top"/>
    </xf>
    <xf numFmtId="0" fontId="10" fillId="2" borderId="0" xfId="0" applyFont="1" applyFill="1" applyBorder="1" applyAlignment="1">
      <alignment horizontal="left" vertical="top"/>
    </xf>
    <xf numFmtId="0" fontId="59" fillId="2" borderId="0" xfId="0" applyFont="1" applyFill="1" applyAlignment="1">
      <alignment vertical="top"/>
    </xf>
    <xf numFmtId="0" fontId="59" fillId="2" borderId="2" xfId="0" applyFont="1" applyFill="1" applyBorder="1" applyAlignment="1">
      <alignment horizontal="center" vertical="top"/>
    </xf>
    <xf numFmtId="0" fontId="59" fillId="2" borderId="2" xfId="0" applyFont="1" applyFill="1" applyBorder="1" applyAlignment="1">
      <alignment vertical="top"/>
    </xf>
    <xf numFmtId="0" fontId="17" fillId="2" borderId="0" xfId="0" applyFont="1" applyFill="1" applyAlignment="1">
      <alignment vertical="top"/>
    </xf>
    <xf numFmtId="0" fontId="10" fillId="2" borderId="0" xfId="1" applyFont="1" applyFill="1" applyAlignment="1">
      <alignment vertical="top"/>
    </xf>
    <xf numFmtId="0" fontId="8" fillId="2" borderId="0" xfId="1" applyFont="1" applyFill="1" applyAlignment="1">
      <alignment horizontal="center" vertical="top"/>
    </xf>
    <xf numFmtId="0" fontId="5" fillId="2" borderId="2" xfId="1" applyFont="1" applyFill="1" applyBorder="1" applyAlignment="1">
      <alignment horizontal="center" vertical="top"/>
    </xf>
    <xf numFmtId="0" fontId="10" fillId="2" borderId="2" xfId="1" applyFont="1" applyFill="1" applyBorder="1" applyAlignment="1">
      <alignment horizontal="center" vertical="top"/>
    </xf>
    <xf numFmtId="0" fontId="10" fillId="2" borderId="0" xfId="1" applyFont="1" applyFill="1" applyAlignment="1">
      <alignment horizontal="center" vertical="top"/>
    </xf>
    <xf numFmtId="0" fontId="50" fillId="2" borderId="0" xfId="1" applyFont="1" applyFill="1" applyAlignment="1">
      <alignment vertical="top"/>
    </xf>
    <xf numFmtId="2" fontId="10" fillId="2" borderId="2" xfId="1" applyNumberFormat="1" applyFont="1" applyFill="1" applyBorder="1" applyAlignment="1">
      <alignment horizontal="center" vertical="top"/>
    </xf>
    <xf numFmtId="164" fontId="10" fillId="2" borderId="2" xfId="1" applyNumberFormat="1" applyFont="1" applyFill="1" applyBorder="1" applyAlignment="1">
      <alignment horizontal="center" vertical="top"/>
    </xf>
    <xf numFmtId="164" fontId="10" fillId="2" borderId="2" xfId="1" applyNumberFormat="1" applyFont="1" applyFill="1" applyBorder="1" applyAlignment="1">
      <alignment horizontal="center" vertical="top" wrapText="1"/>
    </xf>
    <xf numFmtId="2" fontId="5" fillId="2" borderId="2" xfId="1" applyNumberFormat="1" applyFont="1" applyFill="1" applyBorder="1" applyAlignment="1">
      <alignment horizontal="center" vertical="top"/>
    </xf>
    <xf numFmtId="164" fontId="5" fillId="2" borderId="2" xfId="1" applyNumberFormat="1" applyFont="1" applyFill="1" applyBorder="1" applyAlignment="1">
      <alignment horizontal="center" vertical="top"/>
    </xf>
    <xf numFmtId="0" fontId="12" fillId="2" borderId="0" xfId="0" applyFont="1" applyFill="1" applyBorder="1" applyAlignment="1">
      <alignment horizontal="center" vertical="top"/>
    </xf>
    <xf numFmtId="0" fontId="5" fillId="2" borderId="0" xfId="0" applyFont="1" applyFill="1" applyAlignment="1">
      <alignment horizontal="right" vertical="top"/>
    </xf>
    <xf numFmtId="0" fontId="9" fillId="2" borderId="0" xfId="0" applyFont="1" applyFill="1" applyAlignment="1">
      <alignment vertical="top"/>
    </xf>
    <xf numFmtId="0" fontId="20" fillId="2" borderId="0" xfId="0" applyFont="1" applyFill="1" applyAlignment="1">
      <alignment vertical="top"/>
    </xf>
    <xf numFmtId="2" fontId="10" fillId="2" borderId="2" xfId="0" applyNumberFormat="1" applyFont="1" applyFill="1" applyBorder="1" applyAlignment="1">
      <alignment horizontal="center" vertical="top"/>
    </xf>
    <xf numFmtId="2" fontId="5" fillId="2" borderId="2" xfId="0" applyNumberFormat="1" applyFont="1" applyFill="1" applyBorder="1" applyAlignment="1">
      <alignment horizontal="center" vertical="top"/>
    </xf>
    <xf numFmtId="0" fontId="61" fillId="2" borderId="0" xfId="0" applyFont="1" applyFill="1" applyBorder="1" applyAlignment="1">
      <alignment vertical="top"/>
    </xf>
    <xf numFmtId="0" fontId="5" fillId="2" borderId="0" xfId="1" applyFont="1" applyFill="1" applyBorder="1" applyAlignment="1">
      <alignment horizontal="left" vertical="top"/>
    </xf>
    <xf numFmtId="0" fontId="10" fillId="0" borderId="2" xfId="0" applyFont="1" applyBorder="1" applyAlignment="1">
      <alignment horizontal="center" vertical="top" wrapText="1"/>
    </xf>
    <xf numFmtId="1" fontId="10" fillId="0" borderId="2" xfId="0" applyNumberFormat="1" applyFont="1" applyBorder="1" applyAlignment="1">
      <alignment horizontal="center" vertical="top"/>
    </xf>
    <xf numFmtId="1" fontId="5" fillId="0" borderId="2" xfId="0" applyNumberFormat="1" applyFont="1" applyBorder="1" applyAlignment="1">
      <alignment horizontal="center" vertical="top"/>
    </xf>
    <xf numFmtId="0" fontId="61" fillId="0" borderId="0" xfId="1" applyFont="1" applyAlignment="1">
      <alignment vertical="top"/>
    </xf>
    <xf numFmtId="1" fontId="10" fillId="0" borderId="0" xfId="0" applyNumberFormat="1" applyFont="1" applyAlignment="1">
      <alignment vertical="top"/>
    </xf>
    <xf numFmtId="0" fontId="5" fillId="0" borderId="0" xfId="1" applyFont="1" applyAlignment="1">
      <alignment vertical="top"/>
    </xf>
    <xf numFmtId="0" fontId="10" fillId="0" borderId="0" xfId="0" applyFont="1" applyAlignment="1">
      <alignment horizontal="center" vertical="top"/>
    </xf>
    <xf numFmtId="0" fontId="59" fillId="0" borderId="0" xfId="0" applyFont="1" applyAlignment="1">
      <alignment vertical="top"/>
    </xf>
    <xf numFmtId="0" fontId="11" fillId="2" borderId="0" xfId="0" applyFont="1" applyFill="1" applyAlignment="1">
      <alignment horizontal="center" vertical="top"/>
    </xf>
    <xf numFmtId="0" fontId="18" fillId="2" borderId="0" xfId="0" applyFont="1" applyFill="1" applyAlignment="1">
      <alignment vertical="top"/>
    </xf>
    <xf numFmtId="0" fontId="17" fillId="2" borderId="0" xfId="0" applyFont="1" applyFill="1" applyAlignment="1">
      <alignment horizontal="right" vertical="top"/>
    </xf>
    <xf numFmtId="2" fontId="10" fillId="2" borderId="0" xfId="0" applyNumberFormat="1" applyFont="1" applyFill="1" applyAlignment="1">
      <alignment vertical="top"/>
    </xf>
    <xf numFmtId="0" fontId="6" fillId="2" borderId="0" xfId="0" applyFont="1" applyFill="1" applyAlignment="1">
      <alignment horizontal="right" vertical="top"/>
    </xf>
    <xf numFmtId="0" fontId="9" fillId="2" borderId="0" xfId="0" applyFont="1" applyFill="1" applyBorder="1" applyAlignment="1">
      <alignment vertical="top"/>
    </xf>
    <xf numFmtId="0" fontId="41" fillId="2" borderId="2" xfId="0" applyFont="1" applyFill="1" applyBorder="1" applyAlignment="1">
      <alignment horizontal="center" vertical="top" wrapText="1"/>
    </xf>
    <xf numFmtId="0" fontId="56" fillId="2" borderId="0" xfId="0" applyFont="1" applyFill="1" applyAlignment="1">
      <alignment vertical="top"/>
    </xf>
    <xf numFmtId="166" fontId="5" fillId="2" borderId="2" xfId="0" applyNumberFormat="1" applyFont="1" applyFill="1" applyBorder="1" applyAlignment="1">
      <alignment horizontal="center" vertical="top" wrapText="1"/>
    </xf>
    <xf numFmtId="0" fontId="6" fillId="0" borderId="0" xfId="0" applyFont="1" applyAlignment="1">
      <alignment horizontal="right" vertical="top"/>
    </xf>
    <xf numFmtId="0" fontId="14" fillId="0" borderId="0" xfId="0" applyFont="1" applyAlignment="1">
      <alignment vertical="top"/>
    </xf>
    <xf numFmtId="0" fontId="13" fillId="0" borderId="0" xfId="0" applyFont="1" applyBorder="1" applyAlignment="1">
      <alignment vertical="top"/>
    </xf>
    <xf numFmtId="0" fontId="17" fillId="0" borderId="0" xfId="0" applyFont="1" applyAlignment="1">
      <alignment vertical="top"/>
    </xf>
    <xf numFmtId="0" fontId="30" fillId="0" borderId="0" xfId="0" applyFont="1" applyAlignment="1">
      <alignment horizontal="right" vertical="top"/>
    </xf>
    <xf numFmtId="0" fontId="30" fillId="0" borderId="0" xfId="0" applyFont="1" applyAlignment="1">
      <alignment vertical="top"/>
    </xf>
    <xf numFmtId="0" fontId="31" fillId="0" borderId="0" xfId="0" applyFont="1" applyAlignment="1">
      <alignment vertical="top"/>
    </xf>
    <xf numFmtId="0" fontId="43" fillId="0" borderId="2" xfId="0" applyFont="1" applyBorder="1" applyAlignment="1">
      <alignment horizontal="center" vertical="top"/>
    </xf>
    <xf numFmtId="0" fontId="47" fillId="0" borderId="2" xfId="0" applyFont="1" applyBorder="1" applyAlignment="1">
      <alignment horizontal="center" vertical="top" wrapText="1"/>
    </xf>
    <xf numFmtId="0" fontId="42" fillId="0" borderId="2" xfId="0" applyFont="1" applyBorder="1" applyAlignment="1">
      <alignment horizontal="center" vertical="top"/>
    </xf>
    <xf numFmtId="0" fontId="42" fillId="0" borderId="3" xfId="0" applyFont="1" applyBorder="1" applyAlignment="1">
      <alignment horizontal="center"/>
    </xf>
    <xf numFmtId="0" fontId="9" fillId="2" borderId="0" xfId="1" applyFont="1" applyFill="1" applyAlignment="1">
      <alignment vertical="top" wrapText="1"/>
    </xf>
    <xf numFmtId="0" fontId="5" fillId="2" borderId="0" xfId="1" applyFont="1" applyFill="1" applyBorder="1" applyAlignment="1">
      <alignment vertical="top" wrapText="1"/>
    </xf>
    <xf numFmtId="0" fontId="10" fillId="2" borderId="0" xfId="1" applyFont="1" applyFill="1" applyAlignment="1">
      <alignment vertical="top" wrapText="1"/>
    </xf>
    <xf numFmtId="0" fontId="33" fillId="0" borderId="0" xfId="0" applyFont="1" applyBorder="1" applyAlignment="1">
      <alignment horizontal="center"/>
    </xf>
    <xf numFmtId="0" fontId="44" fillId="0" borderId="0" xfId="0" applyFont="1" applyAlignment="1">
      <alignment horizontal="center"/>
    </xf>
    <xf numFmtId="0" fontId="16" fillId="0" borderId="2" xfId="0" applyFont="1" applyBorder="1" applyAlignment="1">
      <alignment horizontal="left"/>
    </xf>
    <xf numFmtId="0" fontId="0" fillId="2" borderId="0" xfId="0" applyFill="1" applyBorder="1" applyAlignment="1">
      <alignment vertical="top"/>
    </xf>
    <xf numFmtId="2" fontId="0" fillId="2" borderId="2" xfId="0" applyNumberFormat="1" applyFill="1" applyBorder="1" applyAlignment="1">
      <alignment horizontal="center" vertical="top"/>
    </xf>
    <xf numFmtId="0" fontId="0" fillId="2" borderId="0" xfId="0" applyFill="1" applyBorder="1" applyAlignment="1">
      <alignment horizontal="left" vertical="top"/>
    </xf>
    <xf numFmtId="0" fontId="6" fillId="0" borderId="0" xfId="0" applyFont="1" applyAlignment="1">
      <alignment vertical="top" wrapText="1"/>
    </xf>
    <xf numFmtId="2" fontId="63" fillId="0" borderId="0" xfId="0" applyNumberFormat="1" applyFont="1" applyFill="1" applyAlignment="1">
      <alignment vertical="top" wrapText="1"/>
    </xf>
    <xf numFmtId="0" fontId="42" fillId="0" borderId="0" xfId="1" applyAlignment="1">
      <alignment vertical="top" wrapText="1"/>
    </xf>
    <xf numFmtId="0" fontId="10" fillId="0" borderId="2" xfId="0" applyFont="1" applyBorder="1" applyAlignment="1">
      <alignment vertical="top" wrapText="1"/>
    </xf>
    <xf numFmtId="2" fontId="10" fillId="0" borderId="2" xfId="0" applyNumberFormat="1" applyFont="1" applyBorder="1" applyAlignment="1">
      <alignment horizontal="center" vertical="top" wrapText="1"/>
    </xf>
    <xf numFmtId="2" fontId="5" fillId="0" borderId="2" xfId="0" applyNumberFormat="1" applyFont="1" applyBorder="1" applyAlignment="1">
      <alignment horizontal="center" vertical="top" wrapText="1"/>
    </xf>
    <xf numFmtId="0" fontId="8" fillId="0" borderId="0" xfId="0" applyFont="1" applyAlignment="1">
      <alignment vertical="top" wrapText="1"/>
    </xf>
    <xf numFmtId="0" fontId="13" fillId="2" borderId="0" xfId="0" applyFont="1" applyFill="1" applyAlignment="1">
      <alignment horizontal="right" vertical="top"/>
    </xf>
    <xf numFmtId="0" fontId="20" fillId="2" borderId="0" xfId="0" applyFont="1" applyFill="1" applyBorder="1" applyAlignment="1">
      <alignment vertical="top"/>
    </xf>
    <xf numFmtId="0" fontId="74" fillId="2" borderId="2" xfId="0" applyFont="1" applyFill="1" applyBorder="1" applyAlignment="1">
      <alignment horizontal="center" vertical="top" wrapText="1"/>
    </xf>
    <xf numFmtId="0" fontId="16" fillId="2" borderId="0" xfId="0" applyFont="1" applyFill="1" applyAlignment="1">
      <alignment vertical="top"/>
    </xf>
    <xf numFmtId="0" fontId="16" fillId="2" borderId="2" xfId="1" applyFont="1" applyFill="1" applyBorder="1" applyAlignment="1">
      <alignment horizontal="center" vertical="top"/>
    </xf>
    <xf numFmtId="0" fontId="61" fillId="2" borderId="0" xfId="0" applyFont="1" applyFill="1" applyAlignment="1">
      <alignment horizontal="center" vertical="top"/>
    </xf>
    <xf numFmtId="0" fontId="9" fillId="2" borderId="0" xfId="0" applyFont="1" applyFill="1" applyAlignment="1">
      <alignment horizontal="center" vertical="top"/>
    </xf>
    <xf numFmtId="0" fontId="10" fillId="2" borderId="2" xfId="0" quotePrefix="1" applyFont="1" applyFill="1" applyBorder="1" applyAlignment="1">
      <alignment horizontal="center" vertical="top" wrapText="1"/>
    </xf>
    <xf numFmtId="0" fontId="20" fillId="2" borderId="0" xfId="0" applyFont="1" applyFill="1" applyAlignment="1">
      <alignment horizontal="center"/>
    </xf>
    <xf numFmtId="0" fontId="13" fillId="2" borderId="2" xfId="0" quotePrefix="1" applyFont="1" applyFill="1" applyBorder="1" applyAlignment="1">
      <alignment horizontal="center" vertical="top" wrapText="1"/>
    </xf>
    <xf numFmtId="0" fontId="14" fillId="2" borderId="0" xfId="0" applyFont="1" applyFill="1" applyAlignment="1">
      <alignment horizontal="center" vertical="top"/>
    </xf>
    <xf numFmtId="0" fontId="9" fillId="2" borderId="2" xfId="0" applyFont="1" applyFill="1" applyBorder="1" applyAlignment="1">
      <alignment horizontal="center" vertical="top"/>
    </xf>
    <xf numFmtId="2" fontId="9" fillId="2" borderId="2" xfId="0" applyNumberFormat="1" applyFont="1" applyFill="1" applyBorder="1" applyAlignment="1">
      <alignment horizontal="center" vertical="top"/>
    </xf>
    <xf numFmtId="0" fontId="10" fillId="2" borderId="0" xfId="3" applyFont="1" applyFill="1" applyAlignment="1">
      <alignment vertical="top"/>
    </xf>
    <xf numFmtId="0" fontId="7" fillId="2" borderId="0" xfId="3" applyFont="1" applyFill="1" applyAlignment="1">
      <alignment vertical="top"/>
    </xf>
    <xf numFmtId="0" fontId="20" fillId="2" borderId="0" xfId="0" applyFont="1" applyFill="1" applyBorder="1" applyAlignment="1">
      <alignment horizontal="center" vertical="top"/>
    </xf>
    <xf numFmtId="0" fontId="10" fillId="2" borderId="2" xfId="3" applyFont="1" applyFill="1" applyBorder="1" applyAlignment="1">
      <alignment horizontal="center" vertical="top"/>
    </xf>
    <xf numFmtId="0" fontId="16" fillId="2" borderId="2" xfId="3" applyFont="1" applyFill="1" applyBorder="1" applyAlignment="1">
      <alignment horizontal="center" vertical="top"/>
    </xf>
    <xf numFmtId="0" fontId="18" fillId="2" borderId="2" xfId="3" applyFont="1" applyFill="1" applyBorder="1" applyAlignment="1">
      <alignment horizontal="center" vertical="top"/>
    </xf>
    <xf numFmtId="0" fontId="9" fillId="2" borderId="0" xfId="3" applyFont="1" applyFill="1" applyAlignment="1">
      <alignment vertical="top"/>
    </xf>
    <xf numFmtId="0" fontId="20" fillId="0" borderId="0" xfId="3" applyFont="1" applyAlignment="1">
      <alignment horizontal="right" vertical="top"/>
    </xf>
    <xf numFmtId="0" fontId="7" fillId="0" borderId="0" xfId="3" applyFont="1" applyAlignment="1">
      <alignment vertical="top"/>
    </xf>
    <xf numFmtId="0" fontId="5" fillId="0" borderId="0" xfId="3" applyFont="1" applyBorder="1" applyAlignment="1">
      <alignment horizontal="center" vertical="top"/>
    </xf>
    <xf numFmtId="0" fontId="10" fillId="0" borderId="2" xfId="3" applyFont="1" applyBorder="1" applyAlignment="1">
      <alignment horizontal="center" vertical="top"/>
    </xf>
    <xf numFmtId="0" fontId="10" fillId="0" borderId="2" xfId="3" applyFont="1" applyBorder="1" applyAlignment="1">
      <alignment vertical="top"/>
    </xf>
    <xf numFmtId="0" fontId="10" fillId="0" borderId="0" xfId="3" applyFont="1" applyBorder="1" applyAlignment="1">
      <alignment vertical="top"/>
    </xf>
    <xf numFmtId="0" fontId="6" fillId="0" borderId="0" xfId="3" applyFont="1" applyAlignment="1">
      <alignment vertical="top"/>
    </xf>
    <xf numFmtId="0" fontId="10" fillId="0" borderId="0" xfId="3" applyFont="1" applyFill="1" applyBorder="1" applyAlignment="1">
      <alignment horizontal="left" vertical="top"/>
    </xf>
    <xf numFmtId="0" fontId="10" fillId="0" borderId="0" xfId="3" applyFont="1" applyAlignment="1">
      <alignment horizontal="left" vertical="top"/>
    </xf>
    <xf numFmtId="0" fontId="7" fillId="0" borderId="2" xfId="3" applyFont="1" applyBorder="1" applyAlignment="1">
      <alignment vertical="top" wrapText="1"/>
    </xf>
    <xf numFmtId="0" fontId="7" fillId="0" borderId="0" xfId="3" applyFont="1" applyBorder="1" applyAlignment="1">
      <alignment vertical="top" wrapText="1"/>
    </xf>
    <xf numFmtId="0" fontId="5" fillId="0" borderId="2" xfId="0" applyFont="1" applyBorder="1" applyAlignment="1">
      <alignment horizontal="center" vertical="center" wrapText="1"/>
    </xf>
    <xf numFmtId="0" fontId="5" fillId="0" borderId="2" xfId="0" quotePrefix="1" applyFont="1" applyBorder="1" applyAlignment="1">
      <alignment horizontal="center" vertical="top" wrapText="1"/>
    </xf>
    <xf numFmtId="0" fontId="76" fillId="2" borderId="18" xfId="6" applyFont="1" applyFill="1" applyBorder="1" applyAlignment="1" applyProtection="1">
      <alignment vertical="top" wrapText="1"/>
    </xf>
    <xf numFmtId="0" fontId="20" fillId="2" borderId="0" xfId="1" applyFont="1" applyFill="1" applyAlignment="1">
      <alignment horizontal="left" vertical="top" wrapText="1"/>
    </xf>
    <xf numFmtId="0" fontId="20" fillId="0" borderId="0" xfId="1" applyFont="1" applyAlignment="1">
      <alignment horizontal="left" vertical="top"/>
    </xf>
    <xf numFmtId="0" fontId="9" fillId="0" borderId="0" xfId="1" applyFont="1" applyAlignment="1">
      <alignment vertical="top"/>
    </xf>
    <xf numFmtId="0" fontId="5" fillId="0" borderId="7" xfId="1" applyFont="1" applyBorder="1" applyAlignment="1">
      <alignment vertical="top"/>
    </xf>
    <xf numFmtId="0" fontId="5" fillId="0" borderId="0" xfId="1" applyFont="1" applyBorder="1" applyAlignment="1">
      <alignment vertical="top"/>
    </xf>
    <xf numFmtId="0" fontId="5" fillId="0" borderId="2" xfId="1" applyFont="1" applyBorder="1" applyAlignment="1">
      <alignment vertical="top"/>
    </xf>
    <xf numFmtId="0" fontId="10" fillId="0" borderId="0" xfId="1" applyFont="1" applyAlignment="1">
      <alignment vertical="top"/>
    </xf>
    <xf numFmtId="0" fontId="14" fillId="0" borderId="0" xfId="0" applyFont="1" applyAlignment="1">
      <alignment vertical="top" wrapText="1"/>
    </xf>
    <xf numFmtId="0" fontId="14" fillId="0" borderId="0" xfId="0" applyFont="1" applyAlignment="1">
      <alignment horizontal="center" vertical="top" wrapText="1"/>
    </xf>
    <xf numFmtId="0" fontId="51" fillId="0" borderId="2" xfId="0" applyFont="1" applyBorder="1" applyAlignment="1">
      <alignment horizontal="center" vertical="top" wrapText="1"/>
    </xf>
    <xf numFmtId="0" fontId="5" fillId="0" borderId="2" xfId="0" applyFont="1" applyBorder="1" applyAlignment="1">
      <alignment vertical="top" wrapText="1"/>
    </xf>
    <xf numFmtId="0" fontId="59" fillId="0" borderId="0" xfId="0" applyFont="1" applyAlignment="1">
      <alignment vertical="top" wrapText="1"/>
    </xf>
    <xf numFmtId="0" fontId="68" fillId="0" borderId="2" xfId="0" applyFont="1" applyBorder="1" applyAlignment="1">
      <alignment vertical="top" wrapText="1"/>
    </xf>
    <xf numFmtId="0" fontId="68" fillId="0" borderId="2" xfId="0" applyFont="1" applyBorder="1" applyAlignment="1">
      <alignment horizontal="center" vertical="top" wrapText="1"/>
    </xf>
    <xf numFmtId="0" fontId="68" fillId="0" borderId="3" xfId="0" applyFont="1" applyBorder="1" applyAlignment="1">
      <alignment horizontal="center" vertical="top" wrapText="1"/>
    </xf>
    <xf numFmtId="0" fontId="69" fillId="0" borderId="2" xfId="0" applyFont="1" applyBorder="1" applyAlignment="1">
      <alignment horizontal="center" vertical="top" wrapText="1"/>
    </xf>
    <xf numFmtId="0" fontId="9" fillId="0" borderId="0" xfId="0" applyFont="1" applyAlignment="1">
      <alignment horizontal="center" vertical="top" wrapText="1"/>
    </xf>
    <xf numFmtId="0" fontId="10" fillId="0" borderId="0" xfId="0" applyFont="1" applyAlignment="1">
      <alignment horizontal="center" vertical="top" wrapText="1"/>
    </xf>
    <xf numFmtId="0" fontId="71" fillId="0" borderId="0" xfId="0" applyFont="1" applyAlignment="1">
      <alignment horizontal="center" vertical="top"/>
    </xf>
    <xf numFmtId="0" fontId="78" fillId="0" borderId="0" xfId="0" applyFont="1" applyBorder="1" applyAlignment="1">
      <alignment horizontal="center" vertical="top"/>
    </xf>
    <xf numFmtId="0" fontId="74" fillId="0" borderId="0" xfId="0" applyFont="1" applyAlignment="1">
      <alignment vertical="top"/>
    </xf>
    <xf numFmtId="0" fontId="52" fillId="0" borderId="2" xfId="0" applyFont="1" applyBorder="1" applyAlignment="1">
      <alignment vertical="top" wrapText="1"/>
    </xf>
    <xf numFmtId="0" fontId="80" fillId="0" borderId="0" xfId="0" applyFont="1" applyAlignment="1">
      <alignment vertical="top"/>
    </xf>
    <xf numFmtId="0" fontId="52" fillId="0" borderId="0" xfId="0" applyFont="1" applyBorder="1" applyAlignment="1">
      <alignment horizontal="left" vertical="top" wrapText="1"/>
    </xf>
    <xf numFmtId="0" fontId="52" fillId="0" borderId="0" xfId="0" applyFont="1" applyBorder="1" applyAlignment="1">
      <alignment vertical="top" wrapText="1"/>
    </xf>
    <xf numFmtId="0" fontId="52" fillId="0" borderId="2" xfId="0" applyFont="1" applyBorder="1" applyAlignment="1">
      <alignment horizontal="center" vertical="top" wrapText="1"/>
    </xf>
    <xf numFmtId="0" fontId="52" fillId="0" borderId="5" xfId="0" applyFont="1" applyBorder="1" applyAlignment="1">
      <alignment vertical="top" wrapText="1"/>
    </xf>
    <xf numFmtId="0" fontId="74" fillId="0" borderId="2" xfId="0" applyFont="1" applyBorder="1" applyAlignment="1">
      <alignment vertical="top"/>
    </xf>
    <xf numFmtId="0" fontId="52" fillId="0" borderId="0" xfId="0" applyFont="1" applyAlignment="1">
      <alignment vertical="top"/>
    </xf>
    <xf numFmtId="0" fontId="78" fillId="0" borderId="0" xfId="0" applyFont="1" applyAlignment="1">
      <alignment vertical="top"/>
    </xf>
    <xf numFmtId="0" fontId="68" fillId="0" borderId="2" xfId="10" applyFont="1" applyBorder="1" applyAlignment="1">
      <alignment vertical="top" wrapText="1"/>
    </xf>
    <xf numFmtId="0" fontId="68" fillId="0" borderId="2" xfId="0" applyFont="1" applyBorder="1" applyAlignment="1">
      <alignment horizontal="left" vertical="top" wrapText="1"/>
    </xf>
    <xf numFmtId="0" fontId="65" fillId="0" borderId="0" xfId="0" applyFont="1" applyAlignment="1">
      <alignment vertical="top" wrapText="1"/>
    </xf>
    <xf numFmtId="0" fontId="68" fillId="2" borderId="2" xfId="10" applyFont="1" applyFill="1" applyBorder="1" applyAlignment="1">
      <alignment horizontal="center" vertical="top" wrapText="1"/>
    </xf>
    <xf numFmtId="0" fontId="68" fillId="2" borderId="2" xfId="10" applyFont="1" applyFill="1" applyBorder="1" applyAlignment="1">
      <alignment vertical="top" wrapText="1"/>
    </xf>
    <xf numFmtId="0" fontId="82" fillId="0" borderId="2" xfId="6" applyFont="1" applyBorder="1" applyAlignment="1">
      <alignment horizontal="center" vertical="top" wrapText="1"/>
    </xf>
    <xf numFmtId="0" fontId="59" fillId="2" borderId="2" xfId="6" applyFont="1" applyFill="1" applyBorder="1" applyAlignment="1" applyProtection="1">
      <alignment horizontal="center" vertical="top" wrapText="1"/>
    </xf>
    <xf numFmtId="0" fontId="75" fillId="0" borderId="2" xfId="0" applyFont="1" applyBorder="1" applyAlignment="1">
      <alignment vertical="top" wrapText="1"/>
    </xf>
    <xf numFmtId="0" fontId="75" fillId="2" borderId="2" xfId="0" applyFont="1" applyFill="1" applyBorder="1" applyAlignment="1">
      <alignment horizontal="center" vertical="top" wrapText="1"/>
    </xf>
    <xf numFmtId="0" fontId="75" fillId="2" borderId="5" xfId="0" applyFont="1" applyFill="1" applyBorder="1" applyAlignment="1">
      <alignment horizontal="center" vertical="top" wrapText="1"/>
    </xf>
    <xf numFmtId="0" fontId="75" fillId="2" borderId="2" xfId="0" applyFont="1" applyFill="1" applyBorder="1" applyAlignment="1">
      <alignment horizontal="center" vertical="top"/>
    </xf>
    <xf numFmtId="0" fontId="75" fillId="0" borderId="2" xfId="0" applyFont="1" applyBorder="1" applyAlignment="1">
      <alignment horizontal="center" vertical="top" wrapText="1"/>
    </xf>
    <xf numFmtId="0" fontId="75" fillId="0" borderId="5" xfId="0" applyFont="1" applyBorder="1" applyAlignment="1">
      <alignment horizontal="center" vertical="top" wrapText="1"/>
    </xf>
    <xf numFmtId="0" fontId="78" fillId="0" borderId="0" xfId="0" applyFont="1" applyBorder="1" applyAlignment="1">
      <alignment vertical="top"/>
    </xf>
    <xf numFmtId="0" fontId="68" fillId="0" borderId="2" xfId="0" applyFont="1" applyBorder="1" applyAlignment="1">
      <alignment horizontal="left" vertical="top"/>
    </xf>
    <xf numFmtId="0" fontId="81" fillId="0" borderId="2" xfId="0" applyFont="1" applyBorder="1" applyAlignment="1">
      <alignment horizontal="left" vertical="top" wrapText="1"/>
    </xf>
    <xf numFmtId="0" fontId="5" fillId="0" borderId="0" xfId="0" applyFont="1" applyAlignment="1">
      <alignment vertical="center"/>
    </xf>
    <xf numFmtId="0" fontId="0" fillId="0" borderId="0" xfId="0" applyAlignment="1">
      <alignment vertical="center"/>
    </xf>
    <xf numFmtId="0" fontId="18" fillId="2" borderId="0" xfId="0" applyFont="1" applyFill="1" applyAlignment="1">
      <alignment horizontal="center" vertical="top"/>
    </xf>
    <xf numFmtId="0" fontId="16" fillId="2" borderId="0" xfId="0" applyFont="1" applyFill="1" applyBorder="1" applyAlignment="1">
      <alignment vertical="top"/>
    </xf>
    <xf numFmtId="0" fontId="15" fillId="2" borderId="2" xfId="0" applyFont="1" applyFill="1" applyBorder="1" applyAlignment="1">
      <alignment horizontal="center" vertical="top"/>
    </xf>
    <xf numFmtId="0" fontId="9" fillId="2" borderId="7" xfId="0" applyFont="1" applyFill="1" applyBorder="1" applyAlignment="1">
      <alignment vertical="top"/>
    </xf>
    <xf numFmtId="0" fontId="5" fillId="2" borderId="0" xfId="0" applyFont="1" applyFill="1" applyBorder="1" applyAlignment="1">
      <alignment horizontal="left" vertical="top"/>
    </xf>
    <xf numFmtId="2" fontId="10" fillId="2" borderId="0" xfId="0" applyNumberFormat="1" applyFont="1" applyFill="1" applyAlignment="1">
      <alignment horizontal="center" vertical="top"/>
    </xf>
    <xf numFmtId="0" fontId="41" fillId="2" borderId="5" xfId="0" applyFont="1" applyFill="1" applyBorder="1" applyAlignment="1">
      <alignment horizontal="center" vertical="top" wrapText="1"/>
    </xf>
    <xf numFmtId="0" fontId="41" fillId="2" borderId="2" xfId="0" applyFont="1" applyFill="1" applyBorder="1" applyAlignment="1">
      <alignment horizontal="center" vertical="top"/>
    </xf>
    <xf numFmtId="2" fontId="41" fillId="2" borderId="2" xfId="0" applyNumberFormat="1" applyFont="1" applyFill="1" applyBorder="1" applyAlignment="1">
      <alignment horizontal="center" vertical="top"/>
    </xf>
    <xf numFmtId="166" fontId="41" fillId="2" borderId="2" xfId="0" applyNumberFormat="1" applyFont="1" applyFill="1" applyBorder="1" applyAlignment="1">
      <alignment horizontal="center" vertical="top"/>
    </xf>
    <xf numFmtId="0" fontId="11" fillId="2" borderId="0" xfId="0" applyFont="1" applyFill="1" applyAlignment="1">
      <alignment vertical="top" wrapText="1"/>
    </xf>
    <xf numFmtId="0" fontId="51" fillId="2" borderId="0" xfId="1" applyFont="1" applyFill="1" applyAlignment="1">
      <alignment vertical="top"/>
    </xf>
    <xf numFmtId="0" fontId="51" fillId="2" borderId="7" xfId="1" applyFont="1" applyFill="1" applyBorder="1" applyAlignment="1">
      <alignment horizontal="center" vertical="top"/>
    </xf>
    <xf numFmtId="0" fontId="22" fillId="2" borderId="0" xfId="1" applyFont="1" applyFill="1" applyAlignment="1">
      <alignment vertical="top"/>
    </xf>
    <xf numFmtId="0" fontId="22" fillId="2" borderId="0" xfId="1" applyFont="1" applyFill="1" applyBorder="1" applyAlignment="1">
      <alignment horizontal="center" vertical="top"/>
    </xf>
    <xf numFmtId="0" fontId="22" fillId="2" borderId="0" xfId="1" applyFont="1" applyFill="1" applyAlignment="1">
      <alignment horizontal="center" vertical="top"/>
    </xf>
    <xf numFmtId="0" fontId="28" fillId="2" borderId="0" xfId="1" applyFont="1" applyFill="1" applyAlignment="1">
      <alignment horizontal="center" vertical="top"/>
    </xf>
    <xf numFmtId="0" fontId="24" fillId="2" borderId="0" xfId="1" applyFont="1" applyFill="1" applyAlignment="1">
      <alignment horizontal="center" vertical="top"/>
    </xf>
    <xf numFmtId="0" fontId="51" fillId="2" borderId="0" xfId="1" applyFont="1" applyFill="1" applyBorder="1" applyAlignment="1">
      <alignment vertical="top"/>
    </xf>
    <xf numFmtId="0" fontId="51" fillId="2" borderId="2" xfId="1" applyFont="1" applyFill="1" applyBorder="1" applyAlignment="1">
      <alignment vertical="top"/>
    </xf>
    <xf numFmtId="0" fontId="56" fillId="2" borderId="0" xfId="1" applyFont="1" applyFill="1" applyAlignment="1">
      <alignment vertical="top"/>
    </xf>
    <xf numFmtId="0" fontId="81" fillId="2" borderId="2" xfId="1" applyFont="1" applyFill="1" applyBorder="1" applyAlignment="1">
      <alignment horizontal="center" vertical="top" wrapText="1"/>
    </xf>
    <xf numFmtId="0" fontId="81" fillId="2" borderId="5" xfId="1" applyFont="1" applyFill="1" applyBorder="1" applyAlignment="1">
      <alignment horizontal="center" vertical="top" wrapText="1"/>
    </xf>
    <xf numFmtId="0" fontId="85" fillId="2" borderId="3" xfId="1" applyFont="1" applyFill="1" applyBorder="1" applyAlignment="1">
      <alignment horizontal="center" vertical="top" wrapText="1"/>
    </xf>
    <xf numFmtId="0" fontId="85" fillId="2" borderId="2" xfId="1" applyFont="1" applyFill="1" applyBorder="1" applyAlignment="1">
      <alignment horizontal="center" vertical="top" wrapText="1"/>
    </xf>
    <xf numFmtId="0" fontId="86" fillId="2" borderId="2" xfId="1" applyFont="1" applyFill="1" applyBorder="1" applyAlignment="1">
      <alignment horizontal="center" vertical="top" wrapText="1"/>
    </xf>
    <xf numFmtId="0" fontId="86" fillId="2" borderId="3" xfId="1" applyFont="1" applyFill="1" applyBorder="1" applyAlignment="1">
      <alignment horizontal="center" vertical="top" wrapText="1"/>
    </xf>
    <xf numFmtId="0" fontId="68" fillId="2" borderId="2" xfId="1" applyFont="1" applyFill="1" applyBorder="1" applyAlignment="1">
      <alignment vertical="top"/>
    </xf>
    <xf numFmtId="0" fontId="68" fillId="2" borderId="2" xfId="1" applyFont="1" applyFill="1" applyBorder="1" applyAlignment="1">
      <alignment horizontal="center" vertical="top"/>
    </xf>
    <xf numFmtId="0" fontId="65" fillId="2" borderId="2" xfId="1" applyFont="1" applyFill="1" applyBorder="1" applyAlignment="1">
      <alignment horizontal="center" vertical="top"/>
    </xf>
    <xf numFmtId="0" fontId="24" fillId="2" borderId="0" xfId="1" applyFont="1" applyFill="1" applyAlignment="1">
      <alignment vertical="top"/>
    </xf>
    <xf numFmtId="0" fontId="22" fillId="2" borderId="0" xfId="1" applyFont="1" applyFill="1" applyBorder="1" applyAlignment="1">
      <alignment horizontal="left" vertical="top"/>
    </xf>
    <xf numFmtId="0" fontId="29" fillId="2" borderId="0" xfId="1" applyFont="1" applyFill="1" applyAlignment="1">
      <alignment vertical="top"/>
    </xf>
    <xf numFmtId="0" fontId="74" fillId="2" borderId="0" xfId="1" applyFont="1" applyFill="1" applyBorder="1" applyAlignment="1">
      <alignment vertical="top"/>
    </xf>
    <xf numFmtId="0" fontId="81" fillId="2" borderId="0" xfId="1" applyFont="1" applyFill="1" applyAlignment="1">
      <alignment horizontal="center" vertical="top" wrapText="1"/>
    </xf>
    <xf numFmtId="0" fontId="81" fillId="2" borderId="3" xfId="1" applyFont="1" applyFill="1" applyBorder="1" applyAlignment="1">
      <alignment horizontal="center" vertical="top" wrapText="1"/>
    </xf>
    <xf numFmtId="0" fontId="81" fillId="2" borderId="2" xfId="1" applyFont="1" applyFill="1" applyBorder="1" applyAlignment="1">
      <alignment horizontal="center" vertical="top"/>
    </xf>
    <xf numFmtId="0" fontId="87" fillId="2" borderId="0" xfId="1" applyFont="1" applyFill="1" applyAlignment="1">
      <alignment vertical="top"/>
    </xf>
    <xf numFmtId="0" fontId="56" fillId="2" borderId="0" xfId="1" applyFont="1" applyFill="1" applyBorder="1" applyAlignment="1">
      <alignment horizontal="left" vertical="top"/>
    </xf>
    <xf numFmtId="0" fontId="51" fillId="2" borderId="0" xfId="1" applyFont="1" applyFill="1" applyBorder="1" applyAlignment="1">
      <alignment horizontal="center" vertical="top"/>
    </xf>
    <xf numFmtId="0" fontId="52" fillId="2" borderId="2" xfId="1" applyFont="1" applyFill="1" applyBorder="1" applyAlignment="1">
      <alignment horizontal="center" vertical="top"/>
    </xf>
    <xf numFmtId="2" fontId="52" fillId="2" borderId="2" xfId="1" applyNumberFormat="1" applyFont="1" applyFill="1" applyBorder="1" applyAlignment="1">
      <alignment horizontal="center" vertical="top"/>
    </xf>
    <xf numFmtId="0" fontId="24" fillId="2" borderId="2" xfId="1" applyFont="1" applyFill="1" applyBorder="1" applyAlignment="1">
      <alignment horizontal="center" vertical="top"/>
    </xf>
    <xf numFmtId="0" fontId="54" fillId="2" borderId="2" xfId="1" applyFont="1" applyFill="1" applyBorder="1" applyAlignment="1">
      <alignment horizontal="center" vertical="top"/>
    </xf>
    <xf numFmtId="0" fontId="21" fillId="2" borderId="0" xfId="1" applyFont="1" applyFill="1" applyAlignment="1">
      <alignment horizontal="center" vertical="top"/>
    </xf>
    <xf numFmtId="2" fontId="54" fillId="2" borderId="2" xfId="1" applyNumberFormat="1" applyFont="1" applyFill="1" applyBorder="1" applyAlignment="1">
      <alignment horizontal="center" vertical="top" wrapText="1"/>
    </xf>
    <xf numFmtId="0" fontId="39" fillId="2" borderId="0" xfId="1" applyFont="1" applyFill="1" applyAlignment="1">
      <alignment vertical="top"/>
    </xf>
    <xf numFmtId="0" fontId="29" fillId="2" borderId="0" xfId="1" applyFont="1" applyFill="1" applyAlignment="1">
      <alignment horizontal="center" vertical="top"/>
    </xf>
    <xf numFmtId="0" fontId="74" fillId="2" borderId="0" xfId="1" applyFont="1" applyFill="1" applyBorder="1" applyAlignment="1">
      <alignment horizontal="center" vertical="top"/>
    </xf>
    <xf numFmtId="0" fontId="62" fillId="2" borderId="0" xfId="1" applyFont="1" applyFill="1" applyBorder="1" applyAlignment="1">
      <alignment horizontal="center" vertical="top"/>
    </xf>
    <xf numFmtId="0" fontId="62" fillId="2" borderId="0" xfId="1" applyFont="1" applyFill="1" applyBorder="1" applyAlignment="1">
      <alignment vertical="top"/>
    </xf>
    <xf numFmtId="0" fontId="88" fillId="2" borderId="0" xfId="1" applyFont="1" applyFill="1" applyBorder="1" applyAlignment="1">
      <alignment vertical="top"/>
    </xf>
    <xf numFmtId="0" fontId="8" fillId="2" borderId="0" xfId="0" applyFont="1" applyFill="1" applyBorder="1" applyAlignment="1">
      <alignment horizontal="left" vertical="top"/>
    </xf>
    <xf numFmtId="0" fontId="15" fillId="2" borderId="0" xfId="0" applyFont="1" applyFill="1" applyBorder="1" applyAlignment="1">
      <alignment vertical="top"/>
    </xf>
    <xf numFmtId="0" fontId="15" fillId="2" borderId="0" xfId="0" applyFont="1" applyFill="1" applyBorder="1" applyAlignment="1">
      <alignment horizontal="center" vertical="top"/>
    </xf>
    <xf numFmtId="9" fontId="15" fillId="2" borderId="0" xfId="9" applyFont="1" applyFill="1" applyBorder="1" applyAlignment="1">
      <alignment vertical="top"/>
    </xf>
    <xf numFmtId="2" fontId="15" fillId="2" borderId="0" xfId="0" applyNumberFormat="1" applyFont="1" applyFill="1" applyBorder="1" applyAlignment="1">
      <alignment vertical="top"/>
    </xf>
    <xf numFmtId="0" fontId="9" fillId="2" borderId="0" xfId="0" applyFont="1" applyFill="1" applyBorder="1" applyAlignment="1">
      <alignment horizontal="left" vertical="top"/>
    </xf>
    <xf numFmtId="2" fontId="15" fillId="2" borderId="0" xfId="0" applyNumberFormat="1" applyFont="1" applyFill="1" applyBorder="1" applyAlignment="1">
      <alignment horizontal="center" vertical="top"/>
    </xf>
    <xf numFmtId="0" fontId="89" fillId="2" borderId="0" xfId="0" applyFont="1" applyFill="1" applyBorder="1" applyAlignment="1">
      <alignment horizontal="center" vertical="top"/>
    </xf>
    <xf numFmtId="9" fontId="89" fillId="2" borderId="0" xfId="9" applyFont="1" applyFill="1" applyBorder="1" applyAlignment="1">
      <alignment horizontal="center" vertical="top"/>
    </xf>
    <xf numFmtId="2" fontId="15" fillId="2" borderId="0" xfId="0" applyNumberFormat="1" applyFont="1" applyFill="1" applyBorder="1" applyAlignment="1">
      <alignment horizontal="center" vertical="top" wrapText="1"/>
    </xf>
    <xf numFmtId="0" fontId="90" fillId="2" borderId="0" xfId="0" applyFont="1" applyFill="1" applyBorder="1" applyAlignment="1">
      <alignment horizontal="center" vertical="top"/>
    </xf>
    <xf numFmtId="0" fontId="9" fillId="2" borderId="0" xfId="0" applyFont="1" applyFill="1" applyBorder="1" applyAlignment="1">
      <alignment horizontal="center" vertical="top" wrapText="1"/>
    </xf>
    <xf numFmtId="9" fontId="9" fillId="2" borderId="0" xfId="9" applyFont="1" applyFill="1" applyBorder="1" applyAlignment="1">
      <alignment horizontal="center" vertical="top" wrapText="1"/>
    </xf>
    <xf numFmtId="0" fontId="88" fillId="2" borderId="0" xfId="1" applyFont="1" applyFill="1" applyBorder="1" applyAlignment="1">
      <alignment horizontal="center" vertical="top"/>
    </xf>
    <xf numFmtId="0" fontId="55" fillId="2" borderId="0" xfId="0" applyFont="1" applyFill="1" applyBorder="1" applyAlignment="1">
      <alignment horizontal="center" vertical="top"/>
    </xf>
    <xf numFmtId="2" fontId="88" fillId="2" borderId="0" xfId="1" applyNumberFormat="1" applyFont="1" applyFill="1" applyBorder="1" applyAlignment="1">
      <alignment horizontal="center" vertical="top"/>
    </xf>
    <xf numFmtId="0" fontId="15" fillId="2" borderId="0" xfId="1" applyFont="1" applyFill="1" applyBorder="1" applyAlignment="1">
      <alignment horizontal="center" vertical="top"/>
    </xf>
    <xf numFmtId="2" fontId="15" fillId="2" borderId="0" xfId="1" applyNumberFormat="1" applyFont="1" applyFill="1" applyBorder="1" applyAlignment="1">
      <alignment horizontal="center" vertical="top"/>
    </xf>
    <xf numFmtId="0" fontId="9" fillId="2" borderId="0" xfId="0" applyFont="1" applyFill="1" applyBorder="1" applyAlignment="1">
      <alignment horizontal="right" vertical="top"/>
    </xf>
    <xf numFmtId="0" fontId="23" fillId="2" borderId="0" xfId="0" applyFont="1" applyFill="1" applyBorder="1" applyAlignment="1">
      <alignment horizontal="center" vertical="top"/>
    </xf>
    <xf numFmtId="2" fontId="23" fillId="2" borderId="0" xfId="0" applyNumberFormat="1" applyFont="1" applyFill="1" applyBorder="1" applyAlignment="1">
      <alignment horizontal="center" vertical="top"/>
    </xf>
    <xf numFmtId="0" fontId="9" fillId="2" borderId="0" xfId="0" applyFont="1" applyFill="1" applyBorder="1" applyAlignment="1">
      <alignment horizontal="center" vertical="top"/>
    </xf>
    <xf numFmtId="1" fontId="15" fillId="2" borderId="0" xfId="0" applyNumberFormat="1" applyFont="1" applyFill="1" applyBorder="1" applyAlignment="1">
      <alignment horizontal="center" vertical="top"/>
    </xf>
    <xf numFmtId="2" fontId="70" fillId="2" borderId="2" xfId="1" applyNumberFormat="1" applyFont="1" applyFill="1" applyBorder="1" applyAlignment="1">
      <alignment horizontal="center" vertical="top"/>
    </xf>
    <xf numFmtId="1" fontId="70" fillId="2" borderId="2" xfId="1" applyNumberFormat="1" applyFont="1" applyFill="1" applyBorder="1" applyAlignment="1">
      <alignment horizontal="center" vertical="top"/>
    </xf>
    <xf numFmtId="2" fontId="68" fillId="2" borderId="2" xfId="1" applyNumberFormat="1" applyFont="1" applyFill="1" applyBorder="1" applyAlignment="1">
      <alignment horizontal="center" vertical="top"/>
    </xf>
    <xf numFmtId="1" fontId="68" fillId="2" borderId="2" xfId="1" applyNumberFormat="1" applyFont="1" applyFill="1" applyBorder="1" applyAlignment="1">
      <alignment horizontal="center" vertical="top"/>
    </xf>
    <xf numFmtId="0" fontId="83" fillId="2" borderId="2" xfId="1" applyFont="1" applyFill="1" applyBorder="1" applyAlignment="1">
      <alignment horizontal="center" vertical="top" wrapText="1"/>
    </xf>
    <xf numFmtId="0" fontId="73" fillId="2" borderId="3" xfId="0" applyFont="1" applyFill="1" applyBorder="1" applyAlignment="1">
      <alignment horizontal="center" vertical="top" wrapText="1"/>
    </xf>
    <xf numFmtId="0" fontId="91" fillId="2" borderId="3" xfId="1" applyFont="1" applyFill="1" applyBorder="1" applyAlignment="1">
      <alignment horizontal="center" vertical="top" wrapText="1"/>
    </xf>
    <xf numFmtId="0" fontId="51" fillId="0" borderId="0" xfId="1" applyFont="1"/>
    <xf numFmtId="0" fontId="51" fillId="0" borderId="0" xfId="1" applyFont="1" applyAlignment="1">
      <alignment horizontal="left"/>
    </xf>
    <xf numFmtId="0" fontId="22" fillId="0" borderId="0" xfId="1" applyFont="1"/>
    <xf numFmtId="0" fontId="22" fillId="0" borderId="0" xfId="1" applyFont="1" applyBorder="1" applyAlignment="1">
      <alignment horizontal="left"/>
    </xf>
    <xf numFmtId="0" fontId="51" fillId="0" borderId="0" xfId="1" applyFont="1" applyBorder="1" applyAlignment="1">
      <alignment horizontal="center"/>
    </xf>
    <xf numFmtId="0" fontId="22" fillId="0" borderId="0" xfId="1" applyFont="1" applyAlignment="1">
      <alignment horizontal="center"/>
    </xf>
    <xf numFmtId="0" fontId="29" fillId="0" borderId="0" xfId="1" applyFont="1" applyAlignment="1">
      <alignment horizontal="center"/>
    </xf>
    <xf numFmtId="0" fontId="51" fillId="0" borderId="0" xfId="1" applyFont="1" applyBorder="1"/>
    <xf numFmtId="0" fontId="51" fillId="0" borderId="2" xfId="1" applyFont="1" applyBorder="1"/>
    <xf numFmtId="0" fontId="70" fillId="0" borderId="2" xfId="1" applyFont="1" applyBorder="1" applyAlignment="1">
      <alignment horizontal="center"/>
    </xf>
    <xf numFmtId="2" fontId="70" fillId="0" borderId="2" xfId="1" applyNumberFormat="1" applyFont="1" applyBorder="1" applyAlignment="1">
      <alignment horizontal="center"/>
    </xf>
    <xf numFmtId="0" fontId="59" fillId="0" borderId="2" xfId="1" applyFont="1" applyBorder="1" applyAlignment="1">
      <alignment horizontal="center"/>
    </xf>
    <xf numFmtId="0" fontId="70" fillId="0" borderId="2" xfId="1" applyFont="1" applyBorder="1"/>
    <xf numFmtId="0" fontId="68" fillId="0" borderId="2" xfId="1" applyFont="1" applyBorder="1" applyAlignment="1">
      <alignment horizontal="center"/>
    </xf>
    <xf numFmtId="2" fontId="68" fillId="0" borderId="2" xfId="1" applyNumberFormat="1" applyFont="1" applyBorder="1" applyAlignment="1">
      <alignment horizontal="center"/>
    </xf>
    <xf numFmtId="0" fontId="83" fillId="0" borderId="2" xfId="1" applyFont="1" applyBorder="1" applyAlignment="1">
      <alignment horizontal="center" vertical="top" wrapText="1"/>
    </xf>
    <xf numFmtId="0" fontId="73" fillId="0" borderId="3" xfId="0" applyFont="1" applyBorder="1" applyAlignment="1">
      <alignment horizontal="center" vertical="top" wrapText="1"/>
    </xf>
    <xf numFmtId="0" fontId="91" fillId="0" borderId="3" xfId="1" applyFont="1" applyBorder="1" applyAlignment="1">
      <alignment horizontal="center" vertical="top" wrapText="1"/>
    </xf>
    <xf numFmtId="0" fontId="21" fillId="2" borderId="0" xfId="1" applyFont="1" applyFill="1" applyAlignment="1">
      <alignment vertical="top"/>
    </xf>
    <xf numFmtId="0" fontId="21" fillId="2" borderId="0" xfId="1" applyFont="1" applyFill="1" applyBorder="1" applyAlignment="1">
      <alignment vertical="top"/>
    </xf>
    <xf numFmtId="0" fontId="91" fillId="2" borderId="2" xfId="1" applyFont="1" applyFill="1" applyBorder="1" applyAlignment="1">
      <alignment horizontal="center" vertical="top" wrapText="1"/>
    </xf>
    <xf numFmtId="0" fontId="17" fillId="0" borderId="0" xfId="3" applyFont="1" applyAlignment="1">
      <alignment horizontal="left" vertical="top"/>
    </xf>
    <xf numFmtId="0" fontId="5" fillId="0" borderId="0" xfId="3" applyFont="1" applyAlignment="1">
      <alignment horizontal="left" vertical="top"/>
    </xf>
    <xf numFmtId="0" fontId="5" fillId="0" borderId="2" xfId="3" applyFont="1" applyBorder="1" applyAlignment="1">
      <alignment vertical="top"/>
    </xf>
    <xf numFmtId="0" fontId="5" fillId="0" borderId="0" xfId="3" applyFont="1" applyBorder="1" applyAlignment="1">
      <alignment vertical="top"/>
    </xf>
    <xf numFmtId="0" fontId="65" fillId="0" borderId="2" xfId="3" applyFont="1" applyBorder="1" applyAlignment="1">
      <alignment horizontal="center" vertical="top" wrapText="1"/>
    </xf>
    <xf numFmtId="0" fontId="59" fillId="0" borderId="2" xfId="3" applyFont="1" applyBorder="1" applyAlignment="1">
      <alignment horizontal="center" vertical="top"/>
    </xf>
    <xf numFmtId="0" fontId="59" fillId="0" borderId="2" xfId="0" applyFont="1" applyBorder="1" applyAlignment="1">
      <alignment vertical="top"/>
    </xf>
    <xf numFmtId="0" fontId="0" fillId="0" borderId="0" xfId="0" applyAlignment="1">
      <alignment horizontal="center"/>
    </xf>
    <xf numFmtId="0" fontId="10" fillId="2" borderId="2" xfId="0" applyFont="1" applyFill="1" applyBorder="1" applyAlignment="1">
      <alignment horizontal="center" vertical="top" wrapText="1"/>
    </xf>
    <xf numFmtId="0" fontId="10" fillId="2" borderId="2" xfId="0" applyFont="1" applyFill="1" applyBorder="1" applyAlignment="1">
      <alignment horizontal="center" vertical="top"/>
    </xf>
    <xf numFmtId="0" fontId="65" fillId="2" borderId="2" xfId="1" applyFont="1" applyFill="1" applyBorder="1" applyAlignment="1">
      <alignment horizontal="center" vertical="top" wrapText="1"/>
    </xf>
    <xf numFmtId="0" fontId="66" fillId="2" borderId="2" xfId="1" applyFont="1" applyFill="1" applyBorder="1" applyAlignment="1">
      <alignment horizontal="center" vertical="top"/>
    </xf>
    <xf numFmtId="0" fontId="72" fillId="0" borderId="2" xfId="0" applyFont="1" applyBorder="1" applyAlignment="1">
      <alignment horizontal="center"/>
    </xf>
    <xf numFmtId="0" fontId="51" fillId="0" borderId="2" xfId="0" applyFont="1" applyBorder="1" applyAlignment="1">
      <alignment horizontal="center"/>
    </xf>
    <xf numFmtId="0" fontId="16" fillId="0" borderId="2" xfId="0" applyFont="1" applyBorder="1" applyAlignment="1">
      <alignment horizontal="center"/>
    </xf>
    <xf numFmtId="0" fontId="10" fillId="0" borderId="4" xfId="0" applyFont="1" applyBorder="1" applyAlignment="1">
      <alignment horizontal="center" vertical="top"/>
    </xf>
    <xf numFmtId="0" fontId="0" fillId="0" borderId="5" xfId="0" applyBorder="1" applyAlignment="1">
      <alignment horizontal="center" vertical="top"/>
    </xf>
    <xf numFmtId="0" fontId="10" fillId="0" borderId="2" xfId="0" applyFont="1" applyBorder="1" applyAlignment="1">
      <alignment horizontal="center" vertical="top"/>
    </xf>
    <xf numFmtId="0" fontId="5" fillId="0" borderId="0" xfId="0" applyFont="1" applyAlignment="1">
      <alignment horizontal="center" vertical="top"/>
    </xf>
    <xf numFmtId="0" fontId="5" fillId="0" borderId="2" xfId="0" applyFont="1" applyBorder="1" applyAlignment="1">
      <alignment horizontal="center" vertical="top" wrapText="1"/>
    </xf>
    <xf numFmtId="0" fontId="5" fillId="0" borderId="2" xfId="0" applyFont="1" applyBorder="1" applyAlignment="1">
      <alignment horizontal="center" vertical="top"/>
    </xf>
    <xf numFmtId="0" fontId="5" fillId="0" borderId="5" xfId="0" applyFont="1" applyBorder="1" applyAlignment="1">
      <alignment horizontal="center" vertical="top" wrapText="1"/>
    </xf>
    <xf numFmtId="0" fontId="5" fillId="0" borderId="5" xfId="0" applyFont="1" applyBorder="1" applyAlignment="1">
      <alignment horizontal="center" vertical="top"/>
    </xf>
    <xf numFmtId="0" fontId="5" fillId="0" borderId="0" xfId="0" applyFont="1" applyBorder="1" applyAlignment="1">
      <alignment horizontal="left" vertical="top"/>
    </xf>
    <xf numFmtId="0" fontId="5" fillId="2" borderId="2" xfId="0" applyFont="1" applyFill="1" applyBorder="1" applyAlignment="1">
      <alignment horizontal="center" vertical="top"/>
    </xf>
    <xf numFmtId="0" fontId="5" fillId="0" borderId="2" xfId="0" applyFont="1" applyBorder="1" applyAlignment="1">
      <alignment horizontal="center"/>
    </xf>
    <xf numFmtId="0" fontId="10" fillId="2" borderId="0" xfId="0" applyFont="1" applyFill="1" applyAlignment="1">
      <alignment vertical="top"/>
    </xf>
    <xf numFmtId="0" fontId="10" fillId="0" borderId="0" xfId="0" applyFont="1" applyAlignment="1">
      <alignment vertical="top"/>
    </xf>
    <xf numFmtId="0" fontId="10" fillId="2" borderId="2" xfId="0" applyFont="1" applyFill="1" applyBorder="1" applyAlignment="1">
      <alignment horizontal="center" vertical="top"/>
    </xf>
    <xf numFmtId="0" fontId="10" fillId="2" borderId="0" xfId="0" applyFont="1" applyFill="1" applyAlignment="1">
      <alignment vertical="top" wrapText="1"/>
    </xf>
    <xf numFmtId="0" fontId="65" fillId="0" borderId="2" xfId="3" applyFont="1" applyBorder="1" applyAlignment="1">
      <alignment horizontal="center" vertical="top"/>
    </xf>
    <xf numFmtId="0" fontId="59" fillId="2" borderId="0" xfId="0" applyFont="1" applyFill="1" applyBorder="1" applyAlignment="1">
      <alignment vertical="top" wrapText="1"/>
    </xf>
    <xf numFmtId="0" fontId="15" fillId="0" borderId="0" xfId="0" applyFont="1" applyAlignment="1">
      <alignment vertical="top"/>
    </xf>
    <xf numFmtId="0" fontId="10" fillId="0" borderId="0" xfId="0" quotePrefix="1" applyFont="1" applyBorder="1" applyAlignment="1">
      <alignment horizontal="center" vertical="top"/>
    </xf>
    <xf numFmtId="0" fontId="61" fillId="0" borderId="0" xfId="0" applyFont="1" applyAlignment="1">
      <alignment vertical="top"/>
    </xf>
    <xf numFmtId="0" fontId="61" fillId="0" borderId="0" xfId="0" applyFont="1" applyBorder="1" applyAlignment="1">
      <alignment horizontal="left" vertical="top"/>
    </xf>
    <xf numFmtId="0" fontId="59" fillId="0" borderId="4" xfId="3" applyFont="1" applyBorder="1" applyAlignment="1">
      <alignment horizontal="center" vertical="top"/>
    </xf>
    <xf numFmtId="0" fontId="59" fillId="0" borderId="0" xfId="3" applyFont="1" applyAlignment="1">
      <alignment vertical="top"/>
    </xf>
    <xf numFmtId="0" fontId="10" fillId="2" borderId="5" xfId="0" applyFont="1" applyFill="1" applyBorder="1" applyAlignment="1">
      <alignment horizontal="center" vertical="top"/>
    </xf>
    <xf numFmtId="166" fontId="10" fillId="2" borderId="2" xfId="0" applyNumberFormat="1" applyFont="1" applyFill="1" applyBorder="1" applyAlignment="1">
      <alignment horizontal="center" vertical="top"/>
    </xf>
    <xf numFmtId="0" fontId="65" fillId="2" borderId="2" xfId="0" applyFont="1" applyFill="1" applyBorder="1" applyAlignment="1">
      <alignment horizontal="center" vertical="top"/>
    </xf>
    <xf numFmtId="166" fontId="65" fillId="2" borderId="2" xfId="0" applyNumberFormat="1" applyFont="1" applyFill="1" applyBorder="1" applyAlignment="1">
      <alignment horizontal="center" vertical="top"/>
    </xf>
    <xf numFmtId="2" fontId="65" fillId="2" borderId="2" xfId="0" applyNumberFormat="1" applyFont="1" applyFill="1" applyBorder="1" applyAlignment="1">
      <alignment horizontal="center" vertical="top"/>
    </xf>
    <xf numFmtId="2" fontId="59" fillId="2" borderId="0" xfId="0" applyNumberFormat="1" applyFont="1" applyFill="1" applyAlignment="1">
      <alignment vertical="top" wrapText="1"/>
    </xf>
    <xf numFmtId="1" fontId="5" fillId="2" borderId="0" xfId="0" applyNumberFormat="1" applyFont="1" applyFill="1" applyAlignment="1">
      <alignment vertical="top" wrapText="1"/>
    </xf>
    <xf numFmtId="1" fontId="10" fillId="2" borderId="0" xfId="0" applyNumberFormat="1" applyFont="1" applyFill="1" applyAlignment="1">
      <alignment vertical="top" wrapText="1"/>
    </xf>
    <xf numFmtId="2" fontId="5" fillId="2" borderId="0" xfId="0" applyNumberFormat="1" applyFont="1" applyFill="1" applyAlignment="1">
      <alignment vertical="top" wrapText="1"/>
    </xf>
    <xf numFmtId="166" fontId="10" fillId="2" borderId="0" xfId="0" applyNumberFormat="1" applyFont="1" applyFill="1" applyAlignment="1">
      <alignment vertical="top"/>
    </xf>
    <xf numFmtId="0" fontId="5" fillId="2" borderId="5" xfId="0" applyFont="1" applyFill="1" applyBorder="1" applyAlignment="1">
      <alignment horizontal="center" vertical="top" wrapText="1"/>
    </xf>
    <xf numFmtId="0" fontId="5" fillId="2" borderId="0" xfId="0" applyFont="1" applyFill="1" applyBorder="1" applyAlignment="1">
      <alignment horizontal="center" vertical="top"/>
    </xf>
    <xf numFmtId="0" fontId="5" fillId="2" borderId="0" xfId="0" applyFont="1" applyFill="1" applyAlignment="1">
      <alignment horizontal="center" vertical="top"/>
    </xf>
    <xf numFmtId="0" fontId="5" fillId="2" borderId="2" xfId="0" applyFont="1" applyFill="1" applyBorder="1" applyAlignment="1">
      <alignment horizontal="center" vertical="top" wrapText="1"/>
    </xf>
    <xf numFmtId="0" fontId="5" fillId="2" borderId="0" xfId="0" applyFont="1" applyFill="1" applyAlignment="1">
      <alignment horizontal="left" vertical="top"/>
    </xf>
    <xf numFmtId="0" fontId="10" fillId="2" borderId="0" xfId="0" applyFont="1" applyFill="1" applyAlignment="1">
      <alignment vertical="top"/>
    </xf>
    <xf numFmtId="0" fontId="17" fillId="2" borderId="0" xfId="0" applyFont="1" applyFill="1" applyAlignment="1">
      <alignment horizontal="left" vertical="top"/>
    </xf>
    <xf numFmtId="0" fontId="10" fillId="2" borderId="2" xfId="0" applyFont="1" applyFill="1" applyBorder="1" applyAlignment="1">
      <alignment horizontal="center" vertical="top" wrapText="1"/>
    </xf>
    <xf numFmtId="0" fontId="10" fillId="2" borderId="2" xfId="0" applyFont="1" applyFill="1" applyBorder="1" applyAlignment="1">
      <alignment horizontal="center" vertical="top"/>
    </xf>
    <xf numFmtId="0" fontId="18" fillId="2" borderId="2" xfId="0" applyFont="1" applyFill="1" applyBorder="1" applyAlignment="1">
      <alignment horizontal="center" vertical="top"/>
    </xf>
    <xf numFmtId="0" fontId="5" fillId="2" borderId="0" xfId="0" applyFont="1" applyFill="1" applyAlignment="1">
      <alignment horizontal="center" vertical="top" wrapText="1"/>
    </xf>
    <xf numFmtId="0" fontId="11" fillId="2" borderId="0" xfId="0" applyFont="1" applyFill="1" applyAlignment="1">
      <alignment horizontal="center" vertical="top" wrapText="1"/>
    </xf>
    <xf numFmtId="0" fontId="65" fillId="2" borderId="1" xfId="0" applyFont="1" applyFill="1" applyBorder="1" applyAlignment="1">
      <alignment vertical="top" wrapText="1"/>
    </xf>
    <xf numFmtId="0" fontId="65" fillId="2" borderId="3" xfId="0" applyFont="1" applyFill="1" applyBorder="1" applyAlignment="1">
      <alignment vertical="top" wrapText="1"/>
    </xf>
    <xf numFmtId="0" fontId="65" fillId="2" borderId="2" xfId="0" applyFont="1" applyFill="1" applyBorder="1" applyAlignment="1">
      <alignment horizontal="center" vertical="top" wrapText="1"/>
    </xf>
    <xf numFmtId="0" fontId="5" fillId="2" borderId="0" xfId="0" applyFont="1" applyFill="1" applyAlignment="1">
      <alignment horizontal="left" vertical="top" wrapText="1"/>
    </xf>
    <xf numFmtId="0" fontId="10" fillId="2" borderId="0" xfId="0" applyFont="1" applyFill="1" applyAlignment="1">
      <alignment vertical="top" wrapText="1"/>
    </xf>
    <xf numFmtId="2" fontId="16" fillId="2" borderId="2" xfId="5" applyNumberFormat="1" applyFont="1" applyFill="1" applyBorder="1" applyAlignment="1">
      <alignment horizontal="center" vertical="center" wrapText="1"/>
    </xf>
    <xf numFmtId="0" fontId="16" fillId="2" borderId="2" xfId="5" applyFont="1" applyFill="1" applyBorder="1" applyAlignment="1">
      <alignment horizontal="center" vertical="center" wrapText="1"/>
    </xf>
    <xf numFmtId="0" fontId="5" fillId="2" borderId="2" xfId="0" quotePrefix="1" applyFont="1" applyFill="1" applyBorder="1" applyAlignment="1">
      <alignment horizontal="center" vertical="top" wrapText="1"/>
    </xf>
    <xf numFmtId="0" fontId="52" fillId="2" borderId="0" xfId="0" applyFont="1" applyFill="1" applyAlignment="1">
      <alignment horizontal="center" vertical="top"/>
    </xf>
    <xf numFmtId="16" fontId="10" fillId="0" borderId="0" xfId="0" applyNumberFormat="1" applyFont="1"/>
    <xf numFmtId="1" fontId="5" fillId="0" borderId="5" xfId="0" applyNumberFormat="1" applyFont="1" applyBorder="1" applyAlignment="1">
      <alignment horizontal="center" vertical="top"/>
    </xf>
    <xf numFmtId="0" fontId="10" fillId="2" borderId="0" xfId="5" applyFont="1" applyFill="1" applyAlignment="1">
      <alignment vertical="top"/>
    </xf>
    <xf numFmtId="0" fontId="17" fillId="2" borderId="0" xfId="5" applyFont="1" applyFill="1" applyAlignment="1">
      <alignment horizontal="right" vertical="top"/>
    </xf>
    <xf numFmtId="0" fontId="5" fillId="2" borderId="0" xfId="3" applyFont="1" applyFill="1" applyAlignment="1">
      <alignment horizontal="center" vertical="top"/>
    </xf>
    <xf numFmtId="0" fontId="10" fillId="2" borderId="0" xfId="3" applyFont="1" applyFill="1" applyAlignment="1">
      <alignment horizontal="center" vertical="top"/>
    </xf>
    <xf numFmtId="0" fontId="5" fillId="2" borderId="0" xfId="3" applyFont="1" applyFill="1" applyAlignment="1">
      <alignment vertical="top"/>
    </xf>
    <xf numFmtId="0" fontId="5" fillId="2" borderId="0" xfId="5" applyFont="1" applyFill="1" applyAlignment="1">
      <alignment horizontal="right" vertical="top"/>
    </xf>
    <xf numFmtId="0" fontId="11" fillId="2" borderId="0" xfId="3" applyFont="1" applyFill="1" applyAlignment="1">
      <alignment horizontal="center" vertical="top"/>
    </xf>
    <xf numFmtId="0" fontId="5" fillId="2" borderId="2" xfId="5" applyFont="1" applyFill="1" applyBorder="1" applyAlignment="1">
      <alignment horizontal="center" vertical="top"/>
    </xf>
    <xf numFmtId="0" fontId="5" fillId="2" borderId="0" xfId="5" applyFont="1" applyFill="1" applyAlignment="1">
      <alignment horizontal="center" vertical="top"/>
    </xf>
    <xf numFmtId="0" fontId="10" fillId="2" borderId="0" xfId="5" applyFont="1" applyFill="1" applyAlignment="1">
      <alignment horizontal="left" vertical="top"/>
    </xf>
    <xf numFmtId="0" fontId="18" fillId="2" borderId="0" xfId="5" applyFont="1" applyFill="1" applyAlignment="1">
      <alignment horizontal="left" vertical="top"/>
    </xf>
    <xf numFmtId="0" fontId="18" fillId="2" borderId="0" xfId="3" applyFont="1" applyFill="1" applyAlignment="1">
      <alignment vertical="top"/>
    </xf>
    <xf numFmtId="2" fontId="5" fillId="2" borderId="0" xfId="3" applyNumberFormat="1" applyFont="1" applyFill="1" applyAlignment="1">
      <alignment vertical="top"/>
    </xf>
    <xf numFmtId="0" fontId="10" fillId="2" borderId="0" xfId="4" applyFont="1" applyFill="1" applyAlignment="1">
      <alignment vertical="top"/>
    </xf>
    <xf numFmtId="0" fontId="10" fillId="2" borderId="0" xfId="4" applyFont="1" applyFill="1" applyAlignment="1">
      <alignment horizontal="center" vertical="top"/>
    </xf>
    <xf numFmtId="0" fontId="9" fillId="2" borderId="0" xfId="4" applyFont="1" applyFill="1" applyAlignment="1">
      <alignment vertical="top"/>
    </xf>
    <xf numFmtId="0" fontId="15" fillId="2" borderId="0" xfId="4" applyFont="1" applyFill="1" applyAlignment="1">
      <alignment vertical="top"/>
    </xf>
    <xf numFmtId="0" fontId="7" fillId="2" borderId="0" xfId="4" applyFont="1" applyFill="1" applyAlignment="1">
      <alignment vertical="top"/>
    </xf>
    <xf numFmtId="0" fontId="20" fillId="2" borderId="0" xfId="4" applyFont="1" applyFill="1" applyAlignment="1">
      <alignment vertical="top"/>
    </xf>
    <xf numFmtId="0" fontId="73" fillId="2" borderId="2" xfId="4" applyFont="1" applyFill="1" applyBorder="1" applyAlignment="1">
      <alignment horizontal="center" vertical="top" wrapText="1"/>
    </xf>
    <xf numFmtId="0" fontId="73" fillId="2" borderId="2" xfId="4" applyFont="1" applyFill="1" applyBorder="1" applyAlignment="1">
      <alignment horizontal="center" vertical="top"/>
    </xf>
    <xf numFmtId="0" fontId="41" fillId="2" borderId="2" xfId="4" applyFont="1" applyFill="1" applyBorder="1" applyAlignment="1">
      <alignment horizontal="center" vertical="top"/>
    </xf>
    <xf numFmtId="0" fontId="5" fillId="2" borderId="0" xfId="4" applyFont="1" applyFill="1" applyAlignment="1">
      <alignment vertical="top"/>
    </xf>
    <xf numFmtId="0" fontId="66" fillId="2" borderId="2" xfId="4" applyFont="1" applyFill="1" applyBorder="1" applyAlignment="1">
      <alignment horizontal="center" vertical="top" wrapText="1"/>
    </xf>
    <xf numFmtId="0" fontId="66" fillId="2" borderId="2" xfId="4" applyFont="1" applyFill="1" applyBorder="1" applyAlignment="1">
      <alignment horizontal="center" vertical="top"/>
    </xf>
    <xf numFmtId="0" fontId="65" fillId="2" borderId="2" xfId="4" applyFont="1" applyFill="1" applyBorder="1" applyAlignment="1">
      <alignment vertical="top"/>
    </xf>
    <xf numFmtId="0" fontId="5" fillId="2" borderId="2" xfId="4" applyFont="1" applyFill="1" applyBorder="1" applyAlignment="1">
      <alignment horizontal="center" vertical="top"/>
    </xf>
    <xf numFmtId="0" fontId="12" fillId="2" borderId="2" xfId="4" applyFont="1" applyFill="1" applyBorder="1" applyAlignment="1">
      <alignment horizontal="left" vertical="top" wrapText="1"/>
    </xf>
    <xf numFmtId="2" fontId="12" fillId="2" borderId="2" xfId="4" applyNumberFormat="1" applyFont="1" applyFill="1" applyBorder="1" applyAlignment="1">
      <alignment horizontal="center" vertical="top"/>
    </xf>
    <xf numFmtId="2" fontId="10" fillId="2" borderId="0" xfId="4" applyNumberFormat="1" applyFont="1" applyFill="1" applyAlignment="1">
      <alignment vertical="top"/>
    </xf>
    <xf numFmtId="0" fontId="59" fillId="2" borderId="2" xfId="4" applyFont="1" applyFill="1" applyBorder="1" applyAlignment="1">
      <alignment horizontal="center" vertical="top"/>
    </xf>
    <xf numFmtId="2" fontId="59" fillId="2" borderId="2" xfId="4" applyNumberFormat="1" applyFont="1" applyFill="1" applyBorder="1" applyAlignment="1">
      <alignment horizontal="center" vertical="top"/>
    </xf>
    <xf numFmtId="0" fontId="10" fillId="2" borderId="2" xfId="4" applyFont="1" applyFill="1" applyBorder="1" applyAlignment="1">
      <alignment horizontal="center" vertical="top"/>
    </xf>
    <xf numFmtId="2" fontId="41" fillId="2" borderId="2" xfId="4" applyNumberFormat="1" applyFont="1" applyFill="1" applyBorder="1" applyAlignment="1">
      <alignment horizontal="center" vertical="top"/>
    </xf>
    <xf numFmtId="0" fontId="10" fillId="2" borderId="0" xfId="4" applyFont="1" applyFill="1" applyBorder="1" applyAlignment="1">
      <alignment horizontal="left" vertical="top"/>
    </xf>
    <xf numFmtId="0" fontId="5" fillId="2" borderId="2" xfId="0" applyFont="1" applyFill="1" applyBorder="1" applyAlignment="1">
      <alignment horizontal="center" vertical="top"/>
    </xf>
    <xf numFmtId="0" fontId="5" fillId="2" borderId="0" xfId="0" applyFont="1" applyFill="1" applyBorder="1" applyAlignment="1">
      <alignment horizontal="center" vertical="top"/>
    </xf>
    <xf numFmtId="0" fontId="5" fillId="2" borderId="0" xfId="1" applyFont="1" applyFill="1" applyAlignment="1">
      <alignment horizontal="center" vertical="top"/>
    </xf>
    <xf numFmtId="0" fontId="10" fillId="2" borderId="0" xfId="0" applyFont="1" applyFill="1" applyAlignment="1">
      <alignment vertical="top"/>
    </xf>
    <xf numFmtId="0" fontId="18" fillId="2" borderId="2" xfId="0" applyFont="1" applyFill="1" applyBorder="1" applyAlignment="1">
      <alignment horizontal="center" vertical="top"/>
    </xf>
    <xf numFmtId="0" fontId="5" fillId="2" borderId="0" xfId="4" applyFont="1" applyFill="1" applyAlignment="1">
      <alignment horizontal="center" vertical="top"/>
    </xf>
    <xf numFmtId="0" fontId="9" fillId="0" borderId="2" xfId="0" applyFont="1" applyBorder="1" applyAlignment="1">
      <alignment vertical="top"/>
    </xf>
    <xf numFmtId="0" fontId="62" fillId="0" borderId="2" xfId="0" applyFont="1" applyBorder="1" applyAlignment="1">
      <alignment vertical="top"/>
    </xf>
    <xf numFmtId="1" fontId="18" fillId="2" borderId="2" xfId="0" applyNumberFormat="1" applyFont="1" applyFill="1" applyBorder="1" applyAlignment="1">
      <alignment horizontal="center" vertical="top"/>
    </xf>
    <xf numFmtId="165" fontId="16" fillId="2" borderId="0" xfId="0" applyNumberFormat="1" applyFont="1" applyFill="1" applyAlignment="1">
      <alignment vertical="top"/>
    </xf>
    <xf numFmtId="0" fontId="5" fillId="3" borderId="6" xfId="0" applyFont="1" applyFill="1" applyBorder="1" applyAlignment="1">
      <alignment horizontal="center" vertical="top" wrapText="1"/>
    </xf>
    <xf numFmtId="0" fontId="5" fillId="3" borderId="9" xfId="0" applyFont="1" applyFill="1" applyBorder="1" applyAlignment="1">
      <alignment horizontal="center" vertical="top" wrapText="1"/>
    </xf>
    <xf numFmtId="0" fontId="5" fillId="3" borderId="2" xfId="0" applyFont="1" applyFill="1" applyBorder="1" applyAlignment="1">
      <alignment horizontal="center" vertical="top" wrapText="1"/>
    </xf>
    <xf numFmtId="0" fontId="10" fillId="3" borderId="2" xfId="0" applyFont="1" applyFill="1" applyBorder="1" applyAlignment="1">
      <alignment horizontal="center" vertical="top"/>
    </xf>
    <xf numFmtId="0" fontId="10" fillId="3" borderId="6" xfId="0" applyFont="1" applyFill="1" applyBorder="1" applyAlignment="1">
      <alignment horizontal="center" vertical="top"/>
    </xf>
    <xf numFmtId="1" fontId="10" fillId="3" borderId="2" xfId="0" applyNumberFormat="1" applyFont="1" applyFill="1" applyBorder="1" applyAlignment="1">
      <alignment horizontal="center" vertical="top"/>
    </xf>
    <xf numFmtId="0" fontId="10" fillId="3" borderId="10" xfId="0" applyFont="1" applyFill="1" applyBorder="1" applyAlignment="1">
      <alignment horizontal="center" vertical="top"/>
    </xf>
    <xf numFmtId="0" fontId="18" fillId="3" borderId="2" xfId="0" applyFont="1" applyFill="1" applyBorder="1" applyAlignment="1">
      <alignment horizontal="center" vertical="top"/>
    </xf>
    <xf numFmtId="1" fontId="18" fillId="3" borderId="2" xfId="0" applyNumberFormat="1" applyFont="1" applyFill="1" applyBorder="1" applyAlignment="1">
      <alignment horizontal="center" vertical="top"/>
    </xf>
    <xf numFmtId="1" fontId="5" fillId="3" borderId="2" xfId="0" applyNumberFormat="1" applyFont="1" applyFill="1" applyBorder="1" applyAlignment="1">
      <alignment horizontal="center" vertical="top"/>
    </xf>
    <xf numFmtId="165" fontId="10" fillId="3" borderId="6" xfId="0" applyNumberFormat="1" applyFont="1" applyFill="1" applyBorder="1" applyAlignment="1">
      <alignment horizontal="center" vertical="top"/>
    </xf>
    <xf numFmtId="165" fontId="18" fillId="3" borderId="6" xfId="0" applyNumberFormat="1" applyFont="1" applyFill="1" applyBorder="1" applyAlignment="1">
      <alignment horizontal="center" vertical="top"/>
    </xf>
    <xf numFmtId="2" fontId="5" fillId="2" borderId="0" xfId="1" applyNumberFormat="1" applyFont="1" applyFill="1" applyBorder="1" applyAlignment="1">
      <alignment horizontal="center" vertical="top"/>
    </xf>
    <xf numFmtId="9" fontId="5" fillId="3" borderId="2" xfId="9" applyFont="1" applyFill="1" applyBorder="1" applyAlignment="1">
      <alignment horizontal="center" vertical="top"/>
    </xf>
    <xf numFmtId="0" fontId="5" fillId="2" borderId="0" xfId="1" applyFont="1" applyFill="1" applyBorder="1" applyAlignment="1">
      <alignment horizontal="center" vertical="top"/>
    </xf>
    <xf numFmtId="164" fontId="5" fillId="2" borderId="0" xfId="1" applyNumberFormat="1" applyFont="1" applyFill="1" applyBorder="1" applyAlignment="1">
      <alignment horizontal="center" vertical="top"/>
    </xf>
    <xf numFmtId="2" fontId="61" fillId="3" borderId="2" xfId="1" applyNumberFormat="1" applyFont="1" applyFill="1" applyBorder="1" applyAlignment="1">
      <alignment horizontal="center" vertical="top"/>
    </xf>
    <xf numFmtId="9" fontId="61" fillId="3" borderId="2" xfId="9" applyFont="1" applyFill="1" applyBorder="1" applyAlignment="1">
      <alignment horizontal="center" vertical="top"/>
    </xf>
    <xf numFmtId="9" fontId="61" fillId="3" borderId="0" xfId="9" applyFont="1" applyFill="1" applyAlignment="1">
      <alignment horizontal="center" vertical="top"/>
    </xf>
    <xf numFmtId="2" fontId="61" fillId="3" borderId="2" xfId="0" applyNumberFormat="1" applyFont="1" applyFill="1" applyBorder="1" applyAlignment="1">
      <alignment horizontal="center"/>
    </xf>
    <xf numFmtId="2" fontId="61" fillId="3" borderId="2" xfId="0" applyNumberFormat="1" applyFont="1" applyFill="1" applyBorder="1" applyAlignment="1">
      <alignment horizontal="center" vertical="top"/>
    </xf>
    <xf numFmtId="0" fontId="61" fillId="3" borderId="2" xfId="0" applyFont="1" applyFill="1" applyBorder="1" applyAlignment="1">
      <alignment horizontal="center" vertical="top"/>
    </xf>
    <xf numFmtId="2" fontId="61" fillId="3" borderId="2" xfId="0" applyNumberFormat="1" applyFont="1" applyFill="1" applyBorder="1" applyAlignment="1">
      <alignment horizontal="center" vertical="top" wrapText="1"/>
    </xf>
    <xf numFmtId="9" fontId="5" fillId="3" borderId="0" xfId="9" applyFont="1" applyFill="1" applyAlignment="1">
      <alignment horizontal="center"/>
    </xf>
    <xf numFmtId="9" fontId="61" fillId="3" borderId="0" xfId="9" applyFont="1" applyFill="1" applyAlignment="1">
      <alignment horizontal="center"/>
    </xf>
    <xf numFmtId="2" fontId="10" fillId="2" borderId="0" xfId="0" applyNumberFormat="1" applyFont="1" applyFill="1" applyBorder="1" applyAlignment="1">
      <alignment horizontal="center" vertical="top"/>
    </xf>
    <xf numFmtId="0" fontId="5" fillId="3" borderId="2" xfId="1" applyFont="1" applyFill="1" applyBorder="1" applyAlignment="1">
      <alignment horizontal="center" vertical="top"/>
    </xf>
    <xf numFmtId="0" fontId="20" fillId="3" borderId="2" xfId="0" applyFont="1" applyFill="1" applyBorder="1" applyAlignment="1">
      <alignment horizontal="center" vertical="top" wrapText="1"/>
    </xf>
    <xf numFmtId="0" fontId="10" fillId="3" borderId="2" xfId="1" applyFont="1" applyFill="1" applyBorder="1" applyAlignment="1">
      <alignment horizontal="center" vertical="top"/>
    </xf>
    <xf numFmtId="0" fontId="16" fillId="3" borderId="2" xfId="0" applyFont="1" applyFill="1" applyBorder="1" applyAlignment="1">
      <alignment vertical="top"/>
    </xf>
    <xf numFmtId="0" fontId="5" fillId="3" borderId="2" xfId="1" applyFont="1" applyFill="1" applyBorder="1" applyAlignment="1">
      <alignment vertical="top"/>
    </xf>
    <xf numFmtId="0" fontId="10" fillId="3" borderId="2" xfId="1" applyFont="1" applyFill="1" applyBorder="1" applyAlignment="1">
      <alignment vertical="top"/>
    </xf>
    <xf numFmtId="0" fontId="5" fillId="3" borderId="2" xfId="1" applyFont="1" applyFill="1" applyBorder="1" applyAlignment="1">
      <alignment vertical="top" wrapText="1"/>
    </xf>
    <xf numFmtId="0" fontId="94" fillId="3" borderId="2" xfId="0" applyFont="1" applyFill="1" applyBorder="1" applyAlignment="1">
      <alignment horizontal="left" vertical="top" wrapText="1"/>
    </xf>
    <xf numFmtId="0" fontId="5" fillId="2" borderId="0" xfId="0" applyFont="1" applyFill="1" applyBorder="1" applyAlignment="1">
      <alignment horizontal="center" vertical="top"/>
    </xf>
    <xf numFmtId="0" fontId="5" fillId="0" borderId="0" xfId="0" applyFont="1" applyBorder="1" applyAlignment="1">
      <alignment horizontal="left" vertical="top"/>
    </xf>
    <xf numFmtId="0" fontId="10" fillId="2" borderId="0" xfId="0" applyFont="1" applyFill="1" applyAlignment="1">
      <alignment vertical="top"/>
    </xf>
    <xf numFmtId="0" fontId="10" fillId="0" borderId="0" xfId="0" applyFont="1" applyAlignment="1">
      <alignment vertical="top"/>
    </xf>
    <xf numFmtId="9" fontId="61" fillId="3" borderId="0" xfId="9" applyFont="1" applyFill="1" applyBorder="1" applyAlignment="1">
      <alignment horizontal="center" vertical="top"/>
    </xf>
    <xf numFmtId="2" fontId="5" fillId="2" borderId="0" xfId="0" applyNumberFormat="1" applyFont="1" applyFill="1" applyAlignment="1">
      <alignment horizontal="center" vertical="top"/>
    </xf>
    <xf numFmtId="9" fontId="5" fillId="3" borderId="0" xfId="9" applyFont="1" applyFill="1" applyAlignment="1">
      <alignment horizontal="center" vertical="top"/>
    </xf>
    <xf numFmtId="2" fontId="5" fillId="2" borderId="0" xfId="0" applyNumberFormat="1" applyFont="1" applyFill="1" applyBorder="1" applyAlignment="1">
      <alignment horizontal="center" vertical="top"/>
    </xf>
    <xf numFmtId="2" fontId="5" fillId="3" borderId="0" xfId="0" applyNumberFormat="1" applyFont="1" applyFill="1" applyBorder="1" applyAlignment="1">
      <alignment horizontal="center" vertical="top"/>
    </xf>
    <xf numFmtId="1" fontId="5" fillId="0" borderId="0" xfId="0" applyNumberFormat="1" applyFont="1" applyBorder="1" applyAlignment="1">
      <alignment horizontal="center" vertical="top"/>
    </xf>
    <xf numFmtId="1" fontId="5" fillId="3" borderId="0" xfId="0" applyNumberFormat="1" applyFont="1" applyFill="1" applyBorder="1" applyAlignment="1">
      <alignment horizontal="center" vertical="top"/>
    </xf>
    <xf numFmtId="2" fontId="5" fillId="0" borderId="0" xfId="0" applyNumberFormat="1" applyFont="1" applyBorder="1" applyAlignment="1">
      <alignment horizontal="center" vertical="top"/>
    </xf>
    <xf numFmtId="2" fontId="61" fillId="2" borderId="2" xfId="0" applyNumberFormat="1" applyFont="1" applyFill="1" applyBorder="1" applyAlignment="1">
      <alignment horizontal="center" vertical="top"/>
    </xf>
    <xf numFmtId="2" fontId="61" fillId="2" borderId="0" xfId="0" applyNumberFormat="1" applyFont="1" applyFill="1" applyBorder="1" applyAlignment="1">
      <alignment horizontal="center" vertical="top"/>
    </xf>
    <xf numFmtId="2" fontId="61" fillId="0" borderId="2" xfId="0" applyNumberFormat="1" applyFont="1" applyBorder="1" applyAlignment="1">
      <alignment horizontal="center" vertical="top"/>
    </xf>
    <xf numFmtId="2" fontId="61" fillId="0" borderId="0" xfId="0" applyNumberFormat="1" applyFont="1" applyBorder="1" applyAlignment="1">
      <alignment horizontal="center" vertical="top"/>
    </xf>
    <xf numFmtId="9" fontId="5" fillId="0" borderId="0" xfId="9" applyFont="1" applyBorder="1" applyAlignment="1">
      <alignment horizontal="center" vertical="top"/>
    </xf>
    <xf numFmtId="0" fontId="5" fillId="0" borderId="2" xfId="0" applyFont="1" applyBorder="1" applyAlignment="1">
      <alignment horizontal="center" vertical="top"/>
    </xf>
    <xf numFmtId="0" fontId="5" fillId="2" borderId="0" xfId="0" applyFont="1" applyFill="1" applyBorder="1" applyAlignment="1">
      <alignment horizontal="center" vertical="top"/>
    </xf>
    <xf numFmtId="0" fontId="5" fillId="2" borderId="0" xfId="0" applyFont="1" applyFill="1" applyAlignment="1">
      <alignment horizontal="right" vertical="top" wrapText="1"/>
    </xf>
    <xf numFmtId="0" fontId="5" fillId="0" borderId="1" xfId="0" applyFont="1" applyBorder="1" applyAlignment="1">
      <alignment horizontal="center" vertical="top"/>
    </xf>
    <xf numFmtId="0" fontId="10" fillId="2" borderId="0" xfId="0" applyFont="1" applyFill="1" applyAlignment="1">
      <alignment vertical="top"/>
    </xf>
    <xf numFmtId="0" fontId="5" fillId="2" borderId="2" xfId="1" applyFont="1" applyFill="1" applyBorder="1" applyAlignment="1">
      <alignment horizontal="center" vertical="top"/>
    </xf>
    <xf numFmtId="0" fontId="5" fillId="3" borderId="3" xfId="1" quotePrefix="1" applyFont="1" applyFill="1" applyBorder="1" applyAlignment="1">
      <alignment horizontal="center" vertical="top" wrapText="1"/>
    </xf>
    <xf numFmtId="0" fontId="5" fillId="3" borderId="2" xfId="1" applyFont="1" applyFill="1" applyBorder="1" applyAlignment="1">
      <alignment horizontal="center" vertical="top" wrapText="1"/>
    </xf>
    <xf numFmtId="9" fontId="56" fillId="3" borderId="0" xfId="9" applyFont="1" applyFill="1" applyBorder="1" applyAlignment="1">
      <alignment horizontal="center"/>
    </xf>
    <xf numFmtId="0" fontId="6" fillId="0" borderId="0" xfId="1" applyFont="1" applyAlignment="1"/>
    <xf numFmtId="0" fontId="42" fillId="2" borderId="0" xfId="1" applyFill="1"/>
    <xf numFmtId="0" fontId="19" fillId="0" borderId="0" xfId="1" applyFont="1" applyAlignment="1">
      <alignment vertical="top" wrapText="1"/>
    </xf>
    <xf numFmtId="0" fontId="10" fillId="0" borderId="0" xfId="1" applyFont="1"/>
    <xf numFmtId="0" fontId="8" fillId="0" borderId="0" xfId="1" applyFont="1" applyAlignment="1">
      <alignment horizontal="center" wrapText="1"/>
    </xf>
    <xf numFmtId="0" fontId="8" fillId="2" borderId="0" xfId="1" applyFont="1" applyFill="1" applyAlignment="1">
      <alignment horizontal="center" wrapText="1"/>
    </xf>
    <xf numFmtId="0" fontId="42" fillId="0" borderId="0" xfId="1" applyBorder="1"/>
    <xf numFmtId="0" fontId="5" fillId="0" borderId="2" xfId="1" applyFont="1" applyBorder="1" applyAlignment="1">
      <alignment horizontal="center" vertical="top" wrapText="1"/>
    </xf>
    <xf numFmtId="0" fontId="20" fillId="0" borderId="2" xfId="1" applyFont="1" applyBorder="1" applyAlignment="1">
      <alignment horizontal="center"/>
    </xf>
    <xf numFmtId="0" fontId="20" fillId="2" borderId="2" xfId="1" applyFont="1" applyFill="1" applyBorder="1" applyAlignment="1">
      <alignment horizontal="center"/>
    </xf>
    <xf numFmtId="0" fontId="10" fillId="0" borderId="2" xfId="1" applyFont="1" applyBorder="1" applyAlignment="1">
      <alignment horizontal="center"/>
    </xf>
    <xf numFmtId="0" fontId="10" fillId="0" borderId="2" xfId="1" applyFont="1" applyBorder="1"/>
    <xf numFmtId="2" fontId="10" fillId="0" borderId="2" xfId="1" applyNumberFormat="1" applyFont="1" applyBorder="1" applyAlignment="1">
      <alignment horizontal="center"/>
    </xf>
    <xf numFmtId="0" fontId="10" fillId="2" borderId="2" xfId="1" applyFont="1" applyFill="1" applyBorder="1" applyAlignment="1">
      <alignment horizontal="center"/>
    </xf>
    <xf numFmtId="2" fontId="10" fillId="2" borderId="2" xfId="1" applyNumberFormat="1" applyFont="1" applyFill="1" applyBorder="1" applyAlignment="1">
      <alignment horizontal="center"/>
    </xf>
    <xf numFmtId="0" fontId="42" fillId="0" borderId="0" xfId="1" applyFill="1" applyBorder="1" applyAlignment="1">
      <alignment horizontal="left"/>
    </xf>
    <xf numFmtId="0" fontId="42" fillId="2" borderId="0" xfId="1" applyFill="1" applyBorder="1"/>
    <xf numFmtId="0" fontId="42" fillId="0" borderId="0" xfId="1" applyBorder="1" applyAlignment="1">
      <alignment horizontal="center"/>
    </xf>
    <xf numFmtId="0" fontId="10" fillId="2" borderId="0" xfId="1" applyFont="1" applyFill="1"/>
    <xf numFmtId="0" fontId="42" fillId="0" borderId="0" xfId="2"/>
    <xf numFmtId="0" fontId="18" fillId="3" borderId="2" xfId="1" applyFont="1" applyFill="1" applyBorder="1" applyAlignment="1">
      <alignment horizontal="center"/>
    </xf>
    <xf numFmtId="2" fontId="18" fillId="3" borderId="2" xfId="1" applyNumberFormat="1" applyFont="1" applyFill="1" applyBorder="1" applyAlignment="1">
      <alignment horizontal="center"/>
    </xf>
    <xf numFmtId="0" fontId="18" fillId="5" borderId="2" xfId="1" applyFont="1" applyFill="1" applyBorder="1" applyAlignment="1">
      <alignment horizontal="center"/>
    </xf>
    <xf numFmtId="2" fontId="18" fillId="5" borderId="2" xfId="1" applyNumberFormat="1" applyFont="1" applyFill="1" applyBorder="1" applyAlignment="1">
      <alignment horizontal="center"/>
    </xf>
    <xf numFmtId="0" fontId="18" fillId="4" borderId="2" xfId="1" applyFont="1" applyFill="1" applyBorder="1" applyAlignment="1">
      <alignment horizontal="center"/>
    </xf>
    <xf numFmtId="2" fontId="18" fillId="4" borderId="2" xfId="1" applyNumberFormat="1" applyFont="1" applyFill="1" applyBorder="1" applyAlignment="1">
      <alignment horizontal="center"/>
    </xf>
    <xf numFmtId="0" fontId="42" fillId="2" borderId="0" xfId="1" applyFill="1" applyAlignment="1">
      <alignment vertical="top"/>
    </xf>
    <xf numFmtId="0" fontId="6" fillId="2" borderId="0" xfId="1" applyFont="1" applyFill="1" applyAlignment="1">
      <alignment vertical="top"/>
    </xf>
    <xf numFmtId="0" fontId="42" fillId="2" borderId="0" xfId="1" applyFill="1" applyBorder="1" applyAlignment="1">
      <alignment vertical="top"/>
    </xf>
    <xf numFmtId="0" fontId="20" fillId="2" borderId="2" xfId="1" applyFont="1" applyFill="1" applyBorder="1" applyAlignment="1">
      <alignment horizontal="center" vertical="top"/>
    </xf>
    <xf numFmtId="0" fontId="16" fillId="2" borderId="2" xfId="1" applyFont="1" applyFill="1" applyBorder="1" applyAlignment="1">
      <alignment vertical="top"/>
    </xf>
    <xf numFmtId="0" fontId="42" fillId="2" borderId="0" xfId="1" applyFill="1" applyBorder="1" applyAlignment="1">
      <alignment horizontal="left" vertical="top"/>
    </xf>
    <xf numFmtId="0" fontId="10" fillId="2" borderId="0" xfId="1" applyFont="1" applyFill="1" applyBorder="1" applyAlignment="1">
      <alignment horizontal="center" vertical="top"/>
    </xf>
    <xf numFmtId="0" fontId="5" fillId="4" borderId="2" xfId="1" applyFont="1" applyFill="1" applyBorder="1" applyAlignment="1">
      <alignment horizontal="center" vertical="top"/>
    </xf>
    <xf numFmtId="2" fontId="5" fillId="4" borderId="2" xfId="1" applyNumberFormat="1" applyFont="1" applyFill="1" applyBorder="1" applyAlignment="1">
      <alignment horizontal="center" vertical="top"/>
    </xf>
    <xf numFmtId="2" fontId="5" fillId="3" borderId="2" xfId="1" applyNumberFormat="1" applyFont="1" applyFill="1" applyBorder="1" applyAlignment="1">
      <alignment horizontal="center" vertical="top"/>
    </xf>
    <xf numFmtId="0" fontId="5" fillId="5" borderId="2" xfId="1" applyFont="1" applyFill="1" applyBorder="1" applyAlignment="1">
      <alignment horizontal="center" vertical="top"/>
    </xf>
    <xf numFmtId="2" fontId="5" fillId="5" borderId="2" xfId="1" applyNumberFormat="1" applyFont="1" applyFill="1" applyBorder="1" applyAlignment="1">
      <alignment horizontal="center" vertical="top"/>
    </xf>
    <xf numFmtId="0" fontId="5" fillId="3" borderId="0" xfId="1" applyFont="1" applyFill="1" applyAlignment="1">
      <alignment vertical="top" wrapText="1"/>
    </xf>
    <xf numFmtId="0" fontId="20" fillId="3" borderId="0" xfId="1" applyFont="1" applyFill="1" applyAlignment="1">
      <alignment vertical="top" wrapText="1"/>
    </xf>
    <xf numFmtId="0" fontId="5" fillId="3" borderId="7" xfId="1" applyFont="1" applyFill="1" applyBorder="1" applyAlignment="1">
      <alignment vertical="top" wrapText="1"/>
    </xf>
    <xf numFmtId="0" fontId="5" fillId="3" borderId="0" xfId="1" applyFont="1" applyFill="1" applyBorder="1" applyAlignment="1">
      <alignment vertical="top" wrapText="1"/>
    </xf>
    <xf numFmtId="0" fontId="5" fillId="3" borderId="0" xfId="1" applyFont="1" applyFill="1" applyBorder="1" applyAlignment="1">
      <alignment horizontal="center" vertical="top" wrapText="1"/>
    </xf>
    <xf numFmtId="0" fontId="5" fillId="3" borderId="0" xfId="1" applyFont="1" applyFill="1" applyBorder="1" applyAlignment="1">
      <alignment horizontal="left" vertical="top" wrapText="1"/>
    </xf>
    <xf numFmtId="0" fontId="5" fillId="3" borderId="2" xfId="1" quotePrefix="1" applyFont="1" applyFill="1" applyBorder="1" applyAlignment="1">
      <alignment horizontal="center" vertical="top" wrapText="1"/>
    </xf>
    <xf numFmtId="0" fontId="5" fillId="3" borderId="5" xfId="1" applyFont="1" applyFill="1" applyBorder="1" applyAlignment="1">
      <alignment vertical="top" wrapText="1"/>
    </xf>
    <xf numFmtId="0" fontId="5" fillId="3" borderId="0" xfId="1" applyFont="1" applyFill="1" applyAlignment="1">
      <alignment horizontal="left" vertical="top" wrapText="1"/>
    </xf>
    <xf numFmtId="0" fontId="5" fillId="3" borderId="2" xfId="1" applyFont="1" applyFill="1" applyBorder="1" applyAlignment="1">
      <alignment horizontal="left" vertical="top" wrapText="1"/>
    </xf>
    <xf numFmtId="0" fontId="5" fillId="3" borderId="5" xfId="1" applyFont="1" applyFill="1" applyBorder="1" applyAlignment="1">
      <alignment horizontal="left" vertical="top" wrapText="1"/>
    </xf>
    <xf numFmtId="0" fontId="10" fillId="3" borderId="2" xfId="1" applyFont="1" applyFill="1" applyBorder="1" applyAlignment="1">
      <alignment horizontal="center" vertical="top" wrapText="1"/>
    </xf>
    <xf numFmtId="0" fontId="10" fillId="3" borderId="2" xfId="1" applyFont="1" applyFill="1" applyBorder="1" applyAlignment="1">
      <alignment horizontal="left" vertical="top" wrapText="1"/>
    </xf>
    <xf numFmtId="0" fontId="10" fillId="3" borderId="0" xfId="1" applyFont="1" applyFill="1" applyBorder="1" applyAlignment="1">
      <alignment vertical="top" wrapText="1"/>
    </xf>
    <xf numFmtId="0" fontId="10" fillId="3" borderId="0" xfId="1" applyFont="1" applyFill="1" applyAlignment="1">
      <alignment vertical="top" wrapText="1"/>
    </xf>
    <xf numFmtId="0" fontId="5" fillId="3" borderId="5" xfId="1" applyFont="1" applyFill="1" applyBorder="1" applyAlignment="1">
      <alignment horizontal="center" vertical="top" wrapText="1"/>
    </xf>
    <xf numFmtId="0" fontId="5" fillId="3" borderId="13" xfId="1" applyFont="1" applyFill="1" applyBorder="1" applyAlignment="1">
      <alignment horizontal="center" vertical="top" wrapText="1"/>
    </xf>
    <xf numFmtId="0" fontId="61" fillId="3" borderId="0" xfId="1" applyFont="1" applyFill="1" applyBorder="1" applyAlignment="1">
      <alignment horizontal="left" vertical="top" wrapText="1"/>
    </xf>
    <xf numFmtId="0" fontId="61" fillId="3" borderId="0" xfId="1" applyFont="1" applyFill="1" applyAlignment="1">
      <alignment vertical="top" wrapText="1"/>
    </xf>
    <xf numFmtId="0" fontId="10" fillId="2" borderId="0" xfId="11" applyFont="1" applyFill="1" applyAlignment="1">
      <alignment vertical="top"/>
    </xf>
    <xf numFmtId="0" fontId="17" fillId="2" borderId="0" xfId="11" applyFont="1" applyFill="1" applyAlignment="1">
      <alignment horizontal="right" vertical="top"/>
    </xf>
    <xf numFmtId="0" fontId="17" fillId="2" borderId="0" xfId="11" applyFont="1" applyFill="1" applyAlignment="1">
      <alignment vertical="top"/>
    </xf>
    <xf numFmtId="0" fontId="7" fillId="2" borderId="0" xfId="11" applyFont="1" applyFill="1" applyAlignment="1">
      <alignment vertical="top"/>
    </xf>
    <xf numFmtId="0" fontId="10" fillId="2" borderId="0" xfId="11" applyFont="1" applyFill="1" applyAlignment="1">
      <alignment horizontal="center" vertical="top"/>
    </xf>
    <xf numFmtId="0" fontId="5" fillId="2" borderId="0" xfId="11" applyFont="1" applyFill="1" applyAlignment="1">
      <alignment horizontal="center" vertical="top"/>
    </xf>
    <xf numFmtId="0" fontId="5" fillId="2" borderId="0" xfId="11" applyFont="1" applyFill="1" applyAlignment="1">
      <alignment vertical="top"/>
    </xf>
    <xf numFmtId="0" fontId="5" fillId="2" borderId="0" xfId="11" applyFont="1" applyFill="1" applyAlignment="1">
      <alignment horizontal="right" vertical="top"/>
    </xf>
    <xf numFmtId="0" fontId="10" fillId="2" borderId="2" xfId="11" applyFont="1" applyFill="1" applyBorder="1" applyAlignment="1">
      <alignment vertical="top"/>
    </xf>
    <xf numFmtId="0" fontId="10" fillId="2" borderId="0" xfId="11" applyFont="1" applyFill="1" applyBorder="1" applyAlignment="1">
      <alignment vertical="top"/>
    </xf>
    <xf numFmtId="0" fontId="5" fillId="2" borderId="2" xfId="11" applyFont="1" applyFill="1" applyBorder="1" applyAlignment="1">
      <alignment horizontal="center" vertical="top" wrapText="1"/>
    </xf>
    <xf numFmtId="0" fontId="5" fillId="2" borderId="1" xfId="11" applyFont="1" applyFill="1" applyBorder="1" applyAlignment="1">
      <alignment horizontal="center" vertical="top" wrapText="1"/>
    </xf>
    <xf numFmtId="0" fontId="20" fillId="2" borderId="2" xfId="11" applyFont="1" applyFill="1" applyBorder="1" applyAlignment="1">
      <alignment horizontal="center" vertical="top"/>
    </xf>
    <xf numFmtId="0" fontId="20" fillId="2" borderId="2" xfId="11" applyFont="1" applyFill="1" applyBorder="1" applyAlignment="1">
      <alignment horizontal="center" vertical="top" wrapText="1"/>
    </xf>
    <xf numFmtId="0" fontId="13" fillId="2" borderId="0" xfId="11" applyFont="1" applyFill="1" applyBorder="1" applyAlignment="1">
      <alignment vertical="top"/>
    </xf>
    <xf numFmtId="0" fontId="10" fillId="2" borderId="2" xfId="11" applyFont="1" applyFill="1" applyBorder="1" applyAlignment="1">
      <alignment horizontal="center" vertical="top"/>
    </xf>
    <xf numFmtId="2" fontId="10" fillId="2" borderId="2" xfId="11" applyNumberFormat="1" applyFont="1" applyFill="1" applyBorder="1" applyAlignment="1">
      <alignment horizontal="center" vertical="top"/>
    </xf>
    <xf numFmtId="164" fontId="10" fillId="2" borderId="2" xfId="11" applyNumberFormat="1" applyFont="1" applyFill="1" applyBorder="1" applyAlignment="1">
      <alignment horizontal="center" vertical="top"/>
    </xf>
    <xf numFmtId="0" fontId="10" fillId="2" borderId="2" xfId="11" quotePrefix="1" applyFont="1" applyFill="1" applyBorder="1" applyAlignment="1">
      <alignment horizontal="center" vertical="top"/>
    </xf>
    <xf numFmtId="2" fontId="5" fillId="2" borderId="2" xfId="11" applyNumberFormat="1" applyFont="1" applyFill="1" applyBorder="1" applyAlignment="1">
      <alignment horizontal="center" vertical="top"/>
    </xf>
    <xf numFmtId="164" fontId="5" fillId="2" borderId="2" xfId="11" applyNumberFormat="1" applyFont="1" applyFill="1" applyBorder="1" applyAlignment="1">
      <alignment horizontal="center" vertical="top"/>
    </xf>
    <xf numFmtId="0" fontId="5" fillId="2" borderId="0" xfId="2" applyFont="1" applyFill="1" applyAlignment="1">
      <alignment vertical="top"/>
    </xf>
    <xf numFmtId="0" fontId="5" fillId="2" borderId="0" xfId="11" applyFont="1" applyFill="1" applyBorder="1" applyAlignment="1">
      <alignment horizontal="center" vertical="top"/>
    </xf>
    <xf numFmtId="2" fontId="10" fillId="2" borderId="0" xfId="11" applyNumberFormat="1" applyFont="1" applyFill="1" applyAlignment="1">
      <alignment vertical="top"/>
    </xf>
    <xf numFmtId="0" fontId="5" fillId="2" borderId="2" xfId="11" quotePrefix="1" applyFont="1" applyFill="1" applyBorder="1" applyAlignment="1">
      <alignment horizontal="center" vertical="top"/>
    </xf>
    <xf numFmtId="0" fontId="5" fillId="2" borderId="2" xfId="11" applyFont="1" applyFill="1" applyBorder="1" applyAlignment="1">
      <alignment vertical="top"/>
    </xf>
    <xf numFmtId="14" fontId="61" fillId="2" borderId="2" xfId="0" applyNumberFormat="1" applyFont="1" applyFill="1" applyBorder="1" applyAlignment="1">
      <alignment horizontal="center" vertical="center"/>
    </xf>
    <xf numFmtId="0" fontId="10" fillId="2" borderId="2" xfId="0" applyFont="1" applyFill="1" applyBorder="1" applyAlignment="1">
      <alignment horizontal="center" vertical="center"/>
    </xf>
    <xf numFmtId="0" fontId="5" fillId="2" borderId="2" xfId="0" applyFont="1" applyFill="1" applyBorder="1" applyAlignment="1">
      <alignment horizontal="center" vertical="center"/>
    </xf>
    <xf numFmtId="166" fontId="61" fillId="2" borderId="2" xfId="0" applyNumberFormat="1" applyFont="1" applyFill="1" applyBorder="1" applyAlignment="1">
      <alignment horizontal="center" vertical="center"/>
    </xf>
    <xf numFmtId="2" fontId="61" fillId="2" borderId="2" xfId="0" applyNumberFormat="1" applyFont="1" applyFill="1" applyBorder="1" applyAlignment="1">
      <alignment horizontal="center" vertical="center"/>
    </xf>
    <xf numFmtId="0" fontId="5" fillId="2" borderId="2" xfId="0" applyFont="1" applyFill="1" applyBorder="1" applyAlignment="1">
      <alignment horizontal="center" vertical="center" wrapText="1"/>
    </xf>
    <xf numFmtId="0" fontId="5" fillId="0" borderId="19" xfId="0" applyFont="1" applyBorder="1" applyAlignment="1">
      <alignment horizontal="center" vertical="top"/>
    </xf>
    <xf numFmtId="0" fontId="56" fillId="0" borderId="23" xfId="0" applyFont="1" applyBorder="1" applyAlignment="1">
      <alignment horizontal="center" vertical="top"/>
    </xf>
    <xf numFmtId="0" fontId="95" fillId="0" borderId="20" xfId="0" applyFont="1" applyBorder="1" applyAlignment="1">
      <alignment horizontal="center" vertical="top"/>
    </xf>
    <xf numFmtId="0" fontId="95" fillId="0" borderId="21" xfId="0" applyFont="1" applyBorder="1" applyAlignment="1">
      <alignment horizontal="center" vertical="top"/>
    </xf>
    <xf numFmtId="0" fontId="95" fillId="0" borderId="22" xfId="0" applyFont="1" applyBorder="1" applyAlignment="1">
      <alignment horizontal="center" vertical="top"/>
    </xf>
    <xf numFmtId="0" fontId="56" fillId="0" borderId="27" xfId="0" applyFont="1" applyBorder="1" applyAlignment="1">
      <alignment horizontal="center" vertical="top"/>
    </xf>
    <xf numFmtId="0" fontId="5" fillId="0" borderId="28" xfId="0" applyFont="1" applyBorder="1" applyAlignment="1">
      <alignment horizontal="center" vertical="top"/>
    </xf>
    <xf numFmtId="0" fontId="56" fillId="0" borderId="29" xfId="0" applyFont="1" applyBorder="1" applyAlignment="1">
      <alignment horizontal="center" vertical="top"/>
    </xf>
    <xf numFmtId="0" fontId="5" fillId="0" borderId="30" xfId="0" applyFont="1" applyBorder="1" applyAlignment="1">
      <alignment horizontal="center" vertical="top"/>
    </xf>
    <xf numFmtId="0" fontId="5" fillId="0" borderId="31" xfId="0" applyFont="1" applyBorder="1" applyAlignment="1">
      <alignment horizontal="center" vertical="top"/>
    </xf>
    <xf numFmtId="0" fontId="5" fillId="3" borderId="21" xfId="0" applyFont="1" applyFill="1" applyBorder="1" applyAlignment="1">
      <alignment horizontal="center" vertical="top"/>
    </xf>
    <xf numFmtId="2" fontId="5" fillId="3" borderId="21" xfId="0" applyNumberFormat="1" applyFont="1" applyFill="1" applyBorder="1" applyAlignment="1">
      <alignment horizontal="center" vertical="top"/>
    </xf>
    <xf numFmtId="0" fontId="5" fillId="3" borderId="22" xfId="0" applyFont="1" applyFill="1" applyBorder="1" applyAlignment="1">
      <alignment horizontal="center" vertical="top"/>
    </xf>
    <xf numFmtId="0" fontId="5" fillId="5" borderId="23" xfId="0" applyFont="1" applyFill="1" applyBorder="1" applyAlignment="1">
      <alignment horizontal="left" vertical="top"/>
    </xf>
    <xf numFmtId="0" fontId="5" fillId="5" borderId="2" xfId="0" applyFont="1" applyFill="1" applyBorder="1" applyAlignment="1">
      <alignment horizontal="center" vertical="top"/>
    </xf>
    <xf numFmtId="2" fontId="5" fillId="5" borderId="2" xfId="0" applyNumberFormat="1" applyFont="1" applyFill="1" applyBorder="1" applyAlignment="1">
      <alignment horizontal="center" vertical="top"/>
    </xf>
    <xf numFmtId="0" fontId="5" fillId="5" borderId="19" xfId="0" applyFont="1" applyFill="1" applyBorder="1" applyAlignment="1">
      <alignment horizontal="center" vertical="top"/>
    </xf>
    <xf numFmtId="0" fontId="5" fillId="4" borderId="24" xfId="0" applyFont="1" applyFill="1" applyBorder="1" applyAlignment="1">
      <alignment horizontal="left" vertical="top"/>
    </xf>
    <xf numFmtId="0" fontId="5" fillId="4" borderId="25" xfId="0" applyFont="1" applyFill="1" applyBorder="1" applyAlignment="1">
      <alignment horizontal="left" vertical="top"/>
    </xf>
    <xf numFmtId="0" fontId="5" fillId="4" borderId="25" xfId="0" applyFont="1" applyFill="1" applyBorder="1" applyAlignment="1">
      <alignment horizontal="center" vertical="top"/>
    </xf>
    <xf numFmtId="2" fontId="5" fillId="4" borderId="25" xfId="0" applyNumberFormat="1" applyFont="1" applyFill="1" applyBorder="1" applyAlignment="1">
      <alignment horizontal="center" vertical="top"/>
    </xf>
    <xf numFmtId="0" fontId="5" fillId="4" borderId="26" xfId="0" applyFont="1" applyFill="1" applyBorder="1" applyAlignment="1">
      <alignment horizontal="center" vertical="top"/>
    </xf>
    <xf numFmtId="0" fontId="5" fillId="3" borderId="21" xfId="0" applyFont="1" applyFill="1" applyBorder="1" applyAlignment="1">
      <alignment horizontal="left" vertical="top"/>
    </xf>
    <xf numFmtId="0" fontId="61" fillId="0" borderId="2" xfId="0" applyFont="1" applyBorder="1" applyAlignment="1">
      <alignment vertical="top"/>
    </xf>
    <xf numFmtId="0" fontId="5" fillId="2" borderId="0" xfId="0" applyFont="1" applyFill="1" applyBorder="1" applyAlignment="1">
      <alignment horizontal="center" vertical="top"/>
    </xf>
    <xf numFmtId="0" fontId="10" fillId="2" borderId="0" xfId="0" applyFont="1" applyFill="1" applyAlignment="1">
      <alignment vertical="top"/>
    </xf>
    <xf numFmtId="0" fontId="61" fillId="0" borderId="37" xfId="0" applyFont="1" applyBorder="1" applyAlignment="1">
      <alignment horizontal="center" vertical="center"/>
    </xf>
    <xf numFmtId="0" fontId="61" fillId="0" borderId="2" xfId="0" applyFont="1" applyBorder="1" applyAlignment="1">
      <alignment horizontal="center" vertical="top"/>
    </xf>
    <xf numFmtId="0" fontId="61" fillId="0" borderId="19" xfId="0" applyFont="1" applyBorder="1" applyAlignment="1">
      <alignment horizontal="center" vertical="top"/>
    </xf>
    <xf numFmtId="9" fontId="61" fillId="3" borderId="0" xfId="9" applyFont="1" applyFill="1" applyAlignment="1">
      <alignment horizontal="center" vertical="top" wrapText="1"/>
    </xf>
    <xf numFmtId="9" fontId="56" fillId="3" borderId="0" xfId="9" applyFont="1" applyFill="1" applyBorder="1" applyAlignment="1">
      <alignment horizontal="center" vertical="top"/>
    </xf>
    <xf numFmtId="1" fontId="5" fillId="2" borderId="0" xfId="0" applyNumberFormat="1" applyFont="1" applyFill="1" applyBorder="1" applyAlignment="1">
      <alignment horizontal="center" vertical="top"/>
    </xf>
    <xf numFmtId="9" fontId="50" fillId="2" borderId="0" xfId="9" applyFont="1" applyFill="1" applyAlignment="1">
      <alignment horizontal="center" vertical="top"/>
    </xf>
    <xf numFmtId="0" fontId="10" fillId="2" borderId="13" xfId="0" applyFont="1" applyFill="1" applyBorder="1" applyAlignment="1">
      <alignment vertical="top"/>
    </xf>
    <xf numFmtId="0" fontId="5" fillId="2" borderId="13" xfId="0" applyFont="1" applyFill="1" applyBorder="1" applyAlignment="1">
      <alignment vertical="top"/>
    </xf>
    <xf numFmtId="166" fontId="5" fillId="2" borderId="13" xfId="0" applyNumberFormat="1" applyFont="1" applyFill="1" applyBorder="1" applyAlignment="1">
      <alignment horizontal="center" vertical="top" wrapText="1"/>
    </xf>
    <xf numFmtId="9" fontId="61" fillId="3" borderId="13" xfId="9" applyFont="1" applyFill="1" applyBorder="1" applyAlignment="1">
      <alignment horizontal="center" vertical="top" wrapText="1"/>
    </xf>
    <xf numFmtId="9" fontId="56" fillId="3" borderId="2" xfId="9" applyFont="1" applyFill="1" applyBorder="1" applyAlignment="1">
      <alignment horizontal="center" vertical="top"/>
    </xf>
    <xf numFmtId="1" fontId="16" fillId="2" borderId="0" xfId="0" applyNumberFormat="1" applyFont="1" applyFill="1" applyAlignment="1">
      <alignment vertical="top"/>
    </xf>
    <xf numFmtId="165" fontId="10" fillId="2" borderId="0" xfId="0" applyNumberFormat="1" applyFont="1" applyFill="1" applyAlignment="1">
      <alignment vertical="top"/>
    </xf>
    <xf numFmtId="9" fontId="62" fillId="2" borderId="0" xfId="9" applyFont="1" applyFill="1" applyAlignment="1">
      <alignment vertical="top"/>
    </xf>
    <xf numFmtId="9" fontId="98" fillId="0" borderId="2" xfId="9" applyFont="1" applyBorder="1" applyAlignment="1">
      <alignment horizontal="center"/>
    </xf>
    <xf numFmtId="2" fontId="5" fillId="3" borderId="0" xfId="0" applyNumberFormat="1" applyFont="1" applyFill="1" applyAlignment="1">
      <alignment horizontal="center" vertical="top"/>
    </xf>
    <xf numFmtId="9" fontId="96" fillId="0" borderId="2" xfId="9" applyFont="1" applyBorder="1" applyAlignment="1">
      <alignment horizontal="center"/>
    </xf>
    <xf numFmtId="9" fontId="0" fillId="2" borderId="0" xfId="9" applyFont="1" applyFill="1" applyAlignment="1">
      <alignment vertical="top"/>
    </xf>
    <xf numFmtId="0" fontId="5" fillId="0" borderId="2" xfId="0" applyFont="1" applyBorder="1" applyAlignment="1">
      <alignment horizontal="center" vertical="top"/>
    </xf>
    <xf numFmtId="0" fontId="5" fillId="0" borderId="1" xfId="0" applyFont="1" applyBorder="1" applyAlignment="1">
      <alignment horizontal="center" vertical="top"/>
    </xf>
    <xf numFmtId="0" fontId="10" fillId="0" borderId="0" xfId="0" applyFont="1" applyAlignment="1">
      <alignment vertical="top"/>
    </xf>
    <xf numFmtId="1" fontId="61" fillId="3" borderId="2" xfId="0" applyNumberFormat="1" applyFont="1" applyFill="1" applyBorder="1" applyAlignment="1">
      <alignment horizontal="center" vertical="top"/>
    </xf>
    <xf numFmtId="9" fontId="97" fillId="0" borderId="1" xfId="9" applyFont="1" applyBorder="1" applyAlignment="1">
      <alignment horizontal="center"/>
    </xf>
    <xf numFmtId="0" fontId="99" fillId="3" borderId="21" xfId="0" applyFont="1" applyFill="1" applyBorder="1" applyAlignment="1">
      <alignment horizontal="center"/>
    </xf>
    <xf numFmtId="2" fontId="99" fillId="3" borderId="21" xfId="0" applyNumberFormat="1" applyFont="1" applyFill="1" applyBorder="1" applyAlignment="1">
      <alignment horizontal="center"/>
    </xf>
    <xf numFmtId="0" fontId="99" fillId="5" borderId="2" xfId="0" applyFont="1" applyFill="1" applyBorder="1" applyAlignment="1">
      <alignment horizontal="center"/>
    </xf>
    <xf numFmtId="2" fontId="99" fillId="5" borderId="19" xfId="0" applyNumberFormat="1" applyFont="1" applyFill="1" applyBorder="1" applyAlignment="1">
      <alignment horizontal="center"/>
    </xf>
    <xf numFmtId="0" fontId="99" fillId="4" borderId="25" xfId="0" applyFont="1" applyFill="1" applyBorder="1" applyAlignment="1">
      <alignment horizontal="center"/>
    </xf>
    <xf numFmtId="2" fontId="99" fillId="4" borderId="25" xfId="0" applyNumberFormat="1" applyFont="1" applyFill="1" applyBorder="1" applyAlignment="1">
      <alignment horizontal="center"/>
    </xf>
    <xf numFmtId="0" fontId="100" fillId="0" borderId="2" xfId="1" applyFont="1" applyBorder="1"/>
    <xf numFmtId="2" fontId="100" fillId="0" borderId="2" xfId="1" applyNumberFormat="1" applyFont="1" applyBorder="1"/>
    <xf numFmtId="0" fontId="100" fillId="0" borderId="2" xfId="2" applyFont="1" applyBorder="1"/>
    <xf numFmtId="0" fontId="100" fillId="2" borderId="2" xfId="1" applyFont="1" applyFill="1" applyBorder="1"/>
    <xf numFmtId="0" fontId="62" fillId="2" borderId="2" xfId="0" applyFont="1" applyFill="1" applyBorder="1" applyAlignment="1">
      <alignment vertical="top"/>
    </xf>
    <xf numFmtId="2" fontId="62" fillId="2" borderId="2" xfId="0" applyNumberFormat="1" applyFont="1" applyFill="1" applyBorder="1" applyAlignment="1">
      <alignment vertical="top"/>
    </xf>
    <xf numFmtId="0" fontId="62" fillId="2" borderId="2" xfId="0" applyFont="1" applyFill="1" applyBorder="1" applyAlignment="1">
      <alignment horizontal="center" vertical="top"/>
    </xf>
    <xf numFmtId="2" fontId="62" fillId="2" borderId="2" xfId="0" applyNumberFormat="1" applyFont="1" applyFill="1" applyBorder="1" applyAlignment="1">
      <alignment horizontal="center" vertical="top"/>
    </xf>
    <xf numFmtId="0" fontId="62" fillId="5" borderId="2" xfId="0" applyFont="1" applyFill="1" applyBorder="1" applyAlignment="1">
      <alignment horizontal="center" vertical="top"/>
    </xf>
    <xf numFmtId="0" fontId="62" fillId="4" borderId="2" xfId="0" applyFont="1" applyFill="1" applyBorder="1" applyAlignment="1">
      <alignment horizontal="center" vertical="top"/>
    </xf>
    <xf numFmtId="2" fontId="62" fillId="4" borderId="2" xfId="0" applyNumberFormat="1" applyFont="1" applyFill="1" applyBorder="1" applyAlignment="1">
      <alignment horizontal="center" vertical="top"/>
    </xf>
    <xf numFmtId="0" fontId="61" fillId="3" borderId="0" xfId="0" applyFont="1" applyFill="1" applyBorder="1" applyAlignment="1">
      <alignment horizontal="center"/>
    </xf>
    <xf numFmtId="0" fontId="5" fillId="3" borderId="2" xfId="0" applyFont="1" applyFill="1" applyBorder="1" applyAlignment="1">
      <alignment horizontal="center"/>
    </xf>
    <xf numFmtId="0" fontId="5" fillId="3" borderId="2" xfId="0" applyFont="1" applyFill="1" applyBorder="1" applyAlignment="1">
      <alignment horizontal="center" vertical="top"/>
    </xf>
    <xf numFmtId="0" fontId="61" fillId="2" borderId="0" xfId="3" applyFont="1" applyFill="1" applyAlignment="1">
      <alignment horizontal="center" vertical="top"/>
    </xf>
    <xf numFmtId="9" fontId="61" fillId="2" borderId="0" xfId="9" applyFont="1" applyFill="1" applyAlignment="1">
      <alignment horizontal="center" vertical="top"/>
    </xf>
    <xf numFmtId="0" fontId="68" fillId="3" borderId="2" xfId="1" applyFont="1" applyFill="1" applyBorder="1" applyAlignment="1">
      <alignment horizontal="center"/>
    </xf>
    <xf numFmtId="1" fontId="68" fillId="3" borderId="2" xfId="1" applyNumberFormat="1" applyFont="1" applyFill="1" applyBorder="1" applyAlignment="1">
      <alignment horizontal="center" vertical="top"/>
    </xf>
    <xf numFmtId="0" fontId="56" fillId="0" borderId="0" xfId="0" applyFont="1" applyBorder="1" applyAlignment="1">
      <alignment horizontal="center" vertical="top"/>
    </xf>
    <xf numFmtId="0" fontId="5" fillId="0" borderId="0" xfId="0" applyFont="1" applyBorder="1" applyAlignment="1">
      <alignment horizontal="center" vertical="center"/>
    </xf>
    <xf numFmtId="0" fontId="5" fillId="0" borderId="37" xfId="0" applyFont="1" applyBorder="1" applyAlignment="1">
      <alignment horizontal="center" vertical="center"/>
    </xf>
    <xf numFmtId="0" fontId="5" fillId="0" borderId="37" xfId="0" applyFont="1" applyBorder="1" applyAlignment="1">
      <alignment horizontal="center" vertical="center" wrapText="1"/>
    </xf>
    <xf numFmtId="0" fontId="26" fillId="0" borderId="20" xfId="0" applyFont="1" applyBorder="1" applyAlignment="1">
      <alignment horizontal="center" vertical="top"/>
    </xf>
    <xf numFmtId="0" fontId="26" fillId="0" borderId="21" xfId="0" applyFont="1" applyBorder="1" applyAlignment="1">
      <alignment horizontal="center" vertical="top"/>
    </xf>
    <xf numFmtId="0" fontId="26" fillId="0" borderId="22" xfId="0" applyFont="1" applyBorder="1" applyAlignment="1">
      <alignment horizontal="center" vertical="top"/>
    </xf>
    <xf numFmtId="0" fontId="18" fillId="0" borderId="23" xfId="0" applyFont="1" applyBorder="1" applyAlignment="1">
      <alignment horizontal="center" vertical="top"/>
    </xf>
    <xf numFmtId="0" fontId="18" fillId="0" borderId="27" xfId="0" applyFont="1" applyBorder="1" applyAlignment="1">
      <alignment horizontal="center" vertical="top"/>
    </xf>
    <xf numFmtId="0" fontId="18" fillId="0" borderId="29" xfId="0" applyFont="1" applyBorder="1" applyAlignment="1">
      <alignment horizontal="center" vertical="top"/>
    </xf>
    <xf numFmtId="0" fontId="18" fillId="0" borderId="34" xfId="0" applyFont="1" applyBorder="1" applyAlignment="1">
      <alignment horizontal="center" vertical="top"/>
    </xf>
    <xf numFmtId="0" fontId="65" fillId="3" borderId="2" xfId="0" applyFont="1" applyFill="1" applyBorder="1" applyAlignment="1">
      <alignment horizontal="center" vertical="top"/>
    </xf>
    <xf numFmtId="0" fontId="41" fillId="3" borderId="2" xfId="0" applyFont="1" applyFill="1" applyBorder="1" applyAlignment="1">
      <alignment horizontal="center" vertical="top"/>
    </xf>
    <xf numFmtId="0" fontId="10" fillId="2" borderId="0" xfId="0" applyFont="1" applyFill="1" applyAlignment="1">
      <alignment vertical="top"/>
    </xf>
    <xf numFmtId="165" fontId="5" fillId="6" borderId="6" xfId="0" applyNumberFormat="1" applyFont="1" applyFill="1" applyBorder="1" applyAlignment="1">
      <alignment horizontal="center" vertical="top"/>
    </xf>
    <xf numFmtId="1" fontId="10" fillId="2" borderId="0" xfId="0" applyNumberFormat="1" applyFont="1" applyFill="1" applyAlignment="1">
      <alignment vertical="top"/>
    </xf>
    <xf numFmtId="1" fontId="5" fillId="2" borderId="0" xfId="0" applyNumberFormat="1" applyFont="1" applyFill="1" applyAlignment="1">
      <alignment vertical="top"/>
    </xf>
    <xf numFmtId="0" fontId="41" fillId="0" borderId="0" xfId="0" applyFont="1" applyAlignment="1">
      <alignment horizontal="center" vertical="top"/>
    </xf>
    <xf numFmtId="0" fontId="38" fillId="0" borderId="0" xfId="0" applyFont="1" applyAlignment="1">
      <alignment horizontal="center" wrapText="1"/>
    </xf>
    <xf numFmtId="0" fontId="5" fillId="0" borderId="0" xfId="0" applyFont="1" applyAlignment="1">
      <alignment horizontal="center" vertical="top" wrapText="1"/>
    </xf>
    <xf numFmtId="0" fontId="5" fillId="0" borderId="0" xfId="0" applyFont="1" applyBorder="1" applyAlignment="1">
      <alignment horizontal="left" vertical="top" wrapText="1"/>
    </xf>
    <xf numFmtId="0" fontId="5" fillId="2" borderId="5" xfId="0" applyFont="1" applyFill="1" applyBorder="1" applyAlignment="1">
      <alignment horizontal="center" vertical="top"/>
    </xf>
    <xf numFmtId="0" fontId="5" fillId="2" borderId="9" xfId="0" applyFont="1" applyFill="1" applyBorder="1" applyAlignment="1">
      <alignment horizontal="center" vertical="top"/>
    </xf>
    <xf numFmtId="0" fontId="5" fillId="2" borderId="6" xfId="0" applyFont="1" applyFill="1" applyBorder="1" applyAlignment="1">
      <alignment horizontal="center" vertical="top"/>
    </xf>
    <xf numFmtId="0" fontId="5" fillId="2" borderId="12" xfId="0" applyFont="1" applyFill="1" applyBorder="1" applyAlignment="1">
      <alignment horizontal="center" vertical="top"/>
    </xf>
    <xf numFmtId="0" fontId="5" fillId="2" borderId="13" xfId="0" applyFont="1" applyFill="1" applyBorder="1" applyAlignment="1">
      <alignment horizontal="center" vertical="top"/>
    </xf>
    <xf numFmtId="0" fontId="5" fillId="2" borderId="14" xfId="0" applyFont="1" applyFill="1" applyBorder="1" applyAlignment="1">
      <alignment horizontal="center" vertical="top"/>
    </xf>
    <xf numFmtId="0" fontId="5" fillId="2" borderId="8" xfId="0" applyFont="1" applyFill="1" applyBorder="1" applyAlignment="1">
      <alignment horizontal="center" vertical="top"/>
    </xf>
    <xf numFmtId="0" fontId="5" fillId="2" borderId="7" xfId="0" applyFont="1" applyFill="1" applyBorder="1" applyAlignment="1">
      <alignment horizontal="center" vertical="top"/>
    </xf>
    <xf numFmtId="0" fontId="5" fillId="2" borderId="15" xfId="0" applyFont="1" applyFill="1" applyBorder="1" applyAlignment="1">
      <alignment horizontal="center" vertical="top"/>
    </xf>
    <xf numFmtId="0" fontId="5" fillId="0" borderId="0" xfId="0" applyFont="1" applyAlignment="1">
      <alignment horizontal="right" vertical="top" wrapText="1"/>
    </xf>
    <xf numFmtId="0" fontId="5" fillId="0" borderId="0" xfId="0" applyFont="1" applyAlignment="1">
      <alignment vertical="top" wrapText="1"/>
    </xf>
    <xf numFmtId="0" fontId="5" fillId="2" borderId="2" xfId="0" applyFont="1" applyFill="1" applyBorder="1" applyAlignment="1">
      <alignment horizontal="center" vertical="top"/>
    </xf>
    <xf numFmtId="0" fontId="5" fillId="2" borderId="5"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6" xfId="0" applyFont="1" applyFill="1" applyBorder="1" applyAlignment="1">
      <alignment horizontal="center" vertical="top" wrapText="1"/>
    </xf>
    <xf numFmtId="0" fontId="5" fillId="0" borderId="2" xfId="0" applyFont="1" applyBorder="1" applyAlignment="1">
      <alignment horizontal="center" vertical="top"/>
    </xf>
    <xf numFmtId="0" fontId="10" fillId="0" borderId="0" xfId="0" applyFont="1" applyBorder="1" applyAlignment="1">
      <alignment horizontal="left" vertical="top"/>
    </xf>
    <xf numFmtId="0" fontId="10" fillId="0" borderId="0" xfId="0" applyFont="1" applyBorder="1" applyAlignment="1">
      <alignment horizontal="center" vertical="top"/>
    </xf>
    <xf numFmtId="0" fontId="5" fillId="0" borderId="2" xfId="0" applyFont="1" applyBorder="1" applyAlignment="1">
      <alignment horizontal="center" vertical="top" wrapText="1"/>
    </xf>
    <xf numFmtId="0" fontId="5" fillId="0" borderId="1" xfId="0" applyFont="1" applyBorder="1" applyAlignment="1">
      <alignment horizontal="center" vertical="top" wrapText="1"/>
    </xf>
    <xf numFmtId="0" fontId="5" fillId="0" borderId="3" xfId="0" applyFont="1" applyBorder="1" applyAlignment="1">
      <alignment horizontal="center" vertical="top" wrapText="1"/>
    </xf>
    <xf numFmtId="0" fontId="5" fillId="2" borderId="11" xfId="0" applyFont="1" applyFill="1" applyBorder="1" applyAlignment="1">
      <alignment horizontal="center" vertical="top"/>
    </xf>
    <xf numFmtId="0" fontId="5" fillId="2" borderId="0" xfId="0" applyFont="1" applyFill="1" applyBorder="1" applyAlignment="1">
      <alignment horizontal="center" vertical="top"/>
    </xf>
    <xf numFmtId="0" fontId="5" fillId="2" borderId="17" xfId="0" applyFont="1" applyFill="1" applyBorder="1" applyAlignment="1">
      <alignment horizontal="center" vertical="top"/>
    </xf>
    <xf numFmtId="0" fontId="10" fillId="0" borderId="2" xfId="0" applyFont="1" applyBorder="1" applyAlignment="1">
      <alignment horizontal="center" vertical="top"/>
    </xf>
    <xf numFmtId="2" fontId="5" fillId="0" borderId="2" xfId="0" applyNumberFormat="1" applyFont="1" applyBorder="1" applyAlignment="1">
      <alignment horizontal="center" vertical="top"/>
    </xf>
    <xf numFmtId="2" fontId="10" fillId="0" borderId="5" xfId="0" applyNumberFormat="1" applyFont="1" applyBorder="1" applyAlignment="1">
      <alignment horizontal="center" vertical="top"/>
    </xf>
    <xf numFmtId="2" fontId="10" fillId="0" borderId="6" xfId="0" applyNumberFormat="1" applyFont="1" applyBorder="1" applyAlignment="1">
      <alignment horizontal="center" vertical="top"/>
    </xf>
    <xf numFmtId="0" fontId="10" fillId="0" borderId="5" xfId="0" applyFont="1" applyBorder="1" applyAlignment="1">
      <alignment horizontal="center" vertical="top"/>
    </xf>
    <xf numFmtId="0" fontId="10" fillId="0" borderId="6" xfId="0" applyFont="1" applyBorder="1" applyAlignment="1">
      <alignment horizontal="center" vertical="top"/>
    </xf>
    <xf numFmtId="0" fontId="5" fillId="0" borderId="0" xfId="0" applyFont="1" applyBorder="1" applyAlignment="1">
      <alignment horizontal="left" vertical="top"/>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2" fontId="5" fillId="0" borderId="5" xfId="0" applyNumberFormat="1" applyFont="1" applyBorder="1" applyAlignment="1">
      <alignment horizontal="center" vertical="top"/>
    </xf>
    <xf numFmtId="2" fontId="5" fillId="0" borderId="6" xfId="0" applyNumberFormat="1" applyFont="1" applyBorder="1" applyAlignment="1">
      <alignment horizontal="center" vertical="top"/>
    </xf>
    <xf numFmtId="0" fontId="5" fillId="0" borderId="0" xfId="0" applyFont="1" applyAlignment="1">
      <alignment horizontal="left" vertical="top" wrapText="1"/>
    </xf>
    <xf numFmtId="0" fontId="5" fillId="0" borderId="2" xfId="0" applyFont="1" applyBorder="1" applyAlignment="1">
      <alignment horizontal="left" vertical="top"/>
    </xf>
    <xf numFmtId="0" fontId="20" fillId="0" borderId="2" xfId="0" quotePrefix="1" applyFont="1" applyBorder="1" applyAlignment="1">
      <alignment horizontal="center" vertical="top" wrapText="1"/>
    </xf>
    <xf numFmtId="0" fontId="20" fillId="0" borderId="5" xfId="0" quotePrefix="1" applyFont="1" applyBorder="1" applyAlignment="1">
      <alignment horizontal="center" vertical="top" wrapText="1"/>
    </xf>
    <xf numFmtId="0" fontId="20" fillId="0" borderId="6" xfId="0" quotePrefix="1" applyFont="1" applyBorder="1" applyAlignment="1">
      <alignment horizontal="center" vertical="top" wrapText="1"/>
    </xf>
    <xf numFmtId="0" fontId="5" fillId="0" borderId="5" xfId="0" applyFont="1" applyBorder="1" applyAlignment="1">
      <alignment horizontal="center" vertical="top"/>
    </xf>
    <xf numFmtId="0" fontId="5" fillId="0" borderId="6" xfId="0" applyFont="1" applyBorder="1" applyAlignment="1">
      <alignment horizontal="center" vertical="top"/>
    </xf>
    <xf numFmtId="0" fontId="17" fillId="0" borderId="0" xfId="0" applyFont="1" applyAlignment="1">
      <alignment horizontal="right" vertical="top"/>
    </xf>
    <xf numFmtId="0" fontId="5" fillId="0" borderId="0" xfId="0" applyFont="1" applyAlignment="1">
      <alignment horizontal="center" vertical="top"/>
    </xf>
    <xf numFmtId="0" fontId="11" fillId="0" borderId="0" xfId="0" applyFont="1" applyAlignment="1">
      <alignment horizontal="center" vertical="top"/>
    </xf>
    <xf numFmtId="0" fontId="5" fillId="0" borderId="0" xfId="0" applyFont="1" applyAlignment="1">
      <alignment horizontal="left" vertical="top"/>
    </xf>
    <xf numFmtId="0" fontId="5" fillId="0" borderId="5" xfId="0" applyFont="1" applyBorder="1" applyAlignment="1">
      <alignment horizontal="left" vertical="top"/>
    </xf>
    <xf numFmtId="0" fontId="5" fillId="0" borderId="9" xfId="0" applyFont="1" applyBorder="1" applyAlignment="1">
      <alignment horizontal="left" vertical="top"/>
    </xf>
    <xf numFmtId="0" fontId="5" fillId="0" borderId="6" xfId="0" applyFont="1" applyBorder="1" applyAlignment="1">
      <alignment horizontal="left" vertical="top"/>
    </xf>
    <xf numFmtId="0" fontId="5" fillId="0" borderId="5" xfId="0" applyFont="1" applyBorder="1" applyAlignment="1">
      <alignment horizontal="left" vertical="top" wrapText="1"/>
    </xf>
    <xf numFmtId="0" fontId="5" fillId="0" borderId="9" xfId="0" applyFont="1" applyBorder="1" applyAlignment="1">
      <alignment horizontal="left" vertical="top" wrapText="1"/>
    </xf>
    <xf numFmtId="0" fontId="5" fillId="0" borderId="6" xfId="0" applyFont="1" applyBorder="1" applyAlignment="1">
      <alignment horizontal="left" vertical="top" wrapText="1"/>
    </xf>
    <xf numFmtId="0" fontId="20" fillId="0" borderId="9" xfId="0" quotePrefix="1" applyFont="1" applyBorder="1" applyAlignment="1">
      <alignment horizontal="center" vertical="top" wrapText="1"/>
    </xf>
    <xf numFmtId="0" fontId="5" fillId="0" borderId="0"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11" fillId="2" borderId="7" xfId="0" applyFont="1" applyFill="1" applyBorder="1" applyAlignment="1">
      <alignment horizontal="center" vertical="top" wrapText="1"/>
    </xf>
    <xf numFmtId="0" fontId="5" fillId="2" borderId="0" xfId="0" applyFont="1" applyFill="1" applyAlignment="1">
      <alignment horizontal="right" vertical="top" wrapText="1"/>
    </xf>
    <xf numFmtId="0" fontId="5" fillId="2" borderId="0" xfId="0" applyFont="1" applyFill="1" applyAlignment="1">
      <alignment horizontal="center" vertical="top" wrapText="1"/>
    </xf>
    <xf numFmtId="0" fontId="5" fillId="2" borderId="0" xfId="0" applyFont="1" applyFill="1" applyAlignment="1">
      <alignment horizontal="left" vertical="top" wrapText="1"/>
    </xf>
    <xf numFmtId="0" fontId="9" fillId="2" borderId="5" xfId="3" applyFont="1" applyFill="1" applyBorder="1" applyAlignment="1">
      <alignment horizontal="center" vertical="top" wrapText="1"/>
    </xf>
    <xf numFmtId="0" fontId="9" fillId="2" borderId="9" xfId="3" applyFont="1" applyFill="1" applyBorder="1" applyAlignment="1">
      <alignment horizontal="center" vertical="top" wrapText="1"/>
    </xf>
    <xf numFmtId="0" fontId="9" fillId="2" borderId="6" xfId="3" applyFont="1" applyFill="1" applyBorder="1" applyAlignment="1">
      <alignment horizontal="center" vertical="top" wrapText="1"/>
    </xf>
    <xf numFmtId="0" fontId="10" fillId="2" borderId="0" xfId="0" applyFont="1" applyFill="1" applyAlignment="1">
      <alignment horizontal="left" vertical="top" wrapText="1"/>
    </xf>
    <xf numFmtId="0" fontId="11" fillId="2" borderId="0" xfId="0" applyFont="1" applyFill="1" applyAlignment="1">
      <alignment horizontal="center" vertical="top" wrapText="1"/>
    </xf>
    <xf numFmtId="1" fontId="5" fillId="2" borderId="0" xfId="0" applyNumberFormat="1" applyFont="1" applyFill="1" applyAlignment="1">
      <alignment horizontal="left" vertical="top" wrapText="1"/>
    </xf>
    <xf numFmtId="0" fontId="65" fillId="2" borderId="1" xfId="0" applyFont="1" applyFill="1" applyBorder="1" applyAlignment="1">
      <alignment vertical="top" wrapText="1"/>
    </xf>
    <xf numFmtId="0" fontId="65" fillId="2" borderId="3" xfId="0" applyFont="1" applyFill="1" applyBorder="1" applyAlignment="1">
      <alignment vertical="top" wrapText="1"/>
    </xf>
    <xf numFmtId="0" fontId="65" fillId="2" borderId="1" xfId="0" applyFont="1" applyFill="1" applyBorder="1" applyAlignment="1">
      <alignment horizontal="center" vertical="top" wrapText="1"/>
    </xf>
    <xf numFmtId="0" fontId="65" fillId="2" borderId="3" xfId="0" applyFont="1" applyFill="1" applyBorder="1" applyAlignment="1">
      <alignment horizontal="center" vertical="top" wrapText="1"/>
    </xf>
    <xf numFmtId="0" fontId="65" fillId="2" borderId="12" xfId="0" applyFont="1" applyFill="1" applyBorder="1" applyAlignment="1">
      <alignment horizontal="center" vertical="top" wrapText="1"/>
    </xf>
    <xf numFmtId="0" fontId="65" fillId="2" borderId="13" xfId="0" applyFont="1" applyFill="1" applyBorder="1" applyAlignment="1">
      <alignment horizontal="center" vertical="top" wrapText="1"/>
    </xf>
    <xf numFmtId="0" fontId="65" fillId="2" borderId="14" xfId="0" applyFont="1" applyFill="1" applyBorder="1" applyAlignment="1">
      <alignment horizontal="center" vertical="top" wrapText="1"/>
    </xf>
    <xf numFmtId="0" fontId="65" fillId="2" borderId="8" xfId="0" applyFont="1" applyFill="1" applyBorder="1" applyAlignment="1">
      <alignment horizontal="center" vertical="top" wrapText="1"/>
    </xf>
    <xf numFmtId="0" fontId="65" fillId="2" borderId="7" xfId="0" applyFont="1" applyFill="1" applyBorder="1" applyAlignment="1">
      <alignment horizontal="center" vertical="top" wrapText="1"/>
    </xf>
    <xf numFmtId="0" fontId="65" fillId="2" borderId="15" xfId="0" applyFont="1" applyFill="1" applyBorder="1" applyAlignment="1">
      <alignment horizontal="center" vertical="top" wrapText="1"/>
    </xf>
    <xf numFmtId="0" fontId="65" fillId="2" borderId="5" xfId="0" applyFont="1" applyFill="1" applyBorder="1" applyAlignment="1">
      <alignment horizontal="center" vertical="top" wrapText="1"/>
    </xf>
    <xf numFmtId="0" fontId="65" fillId="2" borderId="9" xfId="0" applyFont="1" applyFill="1" applyBorder="1" applyAlignment="1">
      <alignment horizontal="center" vertical="top" wrapText="1"/>
    </xf>
    <xf numFmtId="0" fontId="65" fillId="2" borderId="6" xfId="0" applyFont="1" applyFill="1" applyBorder="1" applyAlignment="1">
      <alignment horizontal="center" vertical="top" wrapText="1"/>
    </xf>
    <xf numFmtId="0" fontId="65" fillId="2" borderId="2" xfId="0" applyFont="1" applyFill="1" applyBorder="1" applyAlignment="1">
      <alignment horizontal="center" vertical="top" wrapText="1"/>
    </xf>
    <xf numFmtId="0" fontId="17" fillId="2" borderId="0" xfId="0" applyFont="1" applyFill="1" applyAlignment="1">
      <alignment horizontal="center" vertical="top" wrapText="1"/>
    </xf>
    <xf numFmtId="0" fontId="59" fillId="2" borderId="0" xfId="0" applyFont="1" applyFill="1" applyBorder="1" applyAlignment="1">
      <alignment horizontal="left" vertical="top" wrapText="1"/>
    </xf>
    <xf numFmtId="0" fontId="5" fillId="2" borderId="1" xfId="5" applyFont="1" applyFill="1" applyBorder="1" applyAlignment="1">
      <alignment horizontal="center" vertical="top" wrapText="1"/>
    </xf>
    <xf numFmtId="0" fontId="5" fillId="2" borderId="10" xfId="5" applyFont="1" applyFill="1" applyBorder="1" applyAlignment="1">
      <alignment horizontal="center" vertical="top" wrapText="1"/>
    </xf>
    <xf numFmtId="0" fontId="5" fillId="2" borderId="3" xfId="5" applyFont="1" applyFill="1" applyBorder="1" applyAlignment="1">
      <alignment horizontal="center" vertical="top" wrapText="1"/>
    </xf>
    <xf numFmtId="0" fontId="5" fillId="2" borderId="12" xfId="5" applyFont="1" applyFill="1" applyBorder="1" applyAlignment="1">
      <alignment horizontal="center" vertical="top" wrapText="1"/>
    </xf>
    <xf numFmtId="0" fontId="5" fillId="2" borderId="13" xfId="5" applyFont="1" applyFill="1" applyBorder="1" applyAlignment="1">
      <alignment horizontal="center" vertical="top" wrapText="1"/>
    </xf>
    <xf numFmtId="0" fontId="5" fillId="2" borderId="14" xfId="5" applyFont="1" applyFill="1" applyBorder="1" applyAlignment="1">
      <alignment horizontal="center" vertical="top" wrapText="1"/>
    </xf>
    <xf numFmtId="0" fontId="5" fillId="2" borderId="8" xfId="5" applyFont="1" applyFill="1" applyBorder="1" applyAlignment="1">
      <alignment horizontal="center" vertical="top" wrapText="1"/>
    </xf>
    <xf numFmtId="0" fontId="5" fillId="2" borderId="7" xfId="5" applyFont="1" applyFill="1" applyBorder="1" applyAlignment="1">
      <alignment horizontal="center" vertical="top" wrapText="1"/>
    </xf>
    <xf numFmtId="0" fontId="5" fillId="2" borderId="15" xfId="5" applyFont="1" applyFill="1" applyBorder="1" applyAlignment="1">
      <alignment horizontal="center" vertical="top" wrapText="1"/>
    </xf>
    <xf numFmtId="0" fontId="5" fillId="2" borderId="0" xfId="3" applyFont="1" applyFill="1" applyAlignment="1">
      <alignment horizontal="center" vertical="top"/>
    </xf>
    <xf numFmtId="0" fontId="11" fillId="2" borderId="0" xfId="3" applyFont="1" applyFill="1" applyAlignment="1">
      <alignment horizontal="center" vertical="top"/>
    </xf>
    <xf numFmtId="0" fontId="13" fillId="2" borderId="0" xfId="3" applyFont="1" applyFill="1" applyAlignment="1">
      <alignment horizontal="center" vertical="top"/>
    </xf>
    <xf numFmtId="0" fontId="67" fillId="2" borderId="0" xfId="3" applyFont="1" applyFill="1" applyAlignment="1">
      <alignment horizontal="center" vertical="top"/>
    </xf>
    <xf numFmtId="0" fontId="5" fillId="2" borderId="0" xfId="5" applyFont="1" applyFill="1" applyAlignment="1">
      <alignment horizontal="left" vertical="top"/>
    </xf>
    <xf numFmtId="0" fontId="20" fillId="2" borderId="7" xfId="5" applyFont="1" applyFill="1" applyBorder="1" applyAlignment="1">
      <alignment horizontal="right" vertical="top"/>
    </xf>
    <xf numFmtId="0" fontId="9" fillId="2" borderId="5" xfId="5" applyFont="1" applyFill="1" applyBorder="1" applyAlignment="1">
      <alignment horizontal="center" vertical="center" wrapText="1"/>
    </xf>
    <xf numFmtId="0" fontId="9" fillId="2" borderId="9" xfId="5" applyFont="1" applyFill="1" applyBorder="1" applyAlignment="1">
      <alignment horizontal="center" vertical="center" wrapText="1"/>
    </xf>
    <xf numFmtId="0" fontId="9" fillId="2" borderId="6" xfId="5" applyFont="1" applyFill="1" applyBorder="1" applyAlignment="1">
      <alignment horizontal="center" vertical="center" wrapText="1"/>
    </xf>
    <xf numFmtId="0" fontId="10" fillId="2" borderId="0" xfId="5" applyFont="1" applyFill="1" applyAlignment="1">
      <alignment horizontal="left" vertical="top"/>
    </xf>
    <xf numFmtId="0" fontId="5" fillId="2" borderId="0" xfId="3" applyFont="1" applyFill="1" applyAlignment="1">
      <alignment horizontal="right" vertical="top" wrapText="1"/>
    </xf>
    <xf numFmtId="0" fontId="18" fillId="2" borderId="5" xfId="5" applyFont="1" applyFill="1" applyBorder="1" applyAlignment="1">
      <alignment horizontal="center" vertical="center" wrapText="1"/>
    </xf>
    <xf numFmtId="0" fontId="18" fillId="2" borderId="9" xfId="5" applyFont="1" applyFill="1" applyBorder="1" applyAlignment="1">
      <alignment horizontal="center" vertical="center" wrapText="1"/>
    </xf>
    <xf numFmtId="0" fontId="18" fillId="2" borderId="6" xfId="5" applyFont="1" applyFill="1" applyBorder="1" applyAlignment="1">
      <alignment horizontal="center" vertical="center" wrapText="1"/>
    </xf>
    <xf numFmtId="0" fontId="18" fillId="2" borderId="12" xfId="5" applyFont="1" applyFill="1" applyBorder="1" applyAlignment="1">
      <alignment horizontal="center" vertical="center" wrapText="1"/>
    </xf>
    <xf numFmtId="0" fontId="18" fillId="2" borderId="13" xfId="5" applyFont="1" applyFill="1" applyBorder="1" applyAlignment="1">
      <alignment horizontal="center" vertical="center" wrapText="1"/>
    </xf>
    <xf numFmtId="0" fontId="18" fillId="2" borderId="14" xfId="5" applyFont="1" applyFill="1" applyBorder="1" applyAlignment="1">
      <alignment horizontal="center" vertical="center" wrapText="1"/>
    </xf>
    <xf numFmtId="0" fontId="18" fillId="2" borderId="11" xfId="5" applyFont="1" applyFill="1" applyBorder="1" applyAlignment="1">
      <alignment horizontal="center" vertical="center" wrapText="1"/>
    </xf>
    <xf numFmtId="0" fontId="18" fillId="2" borderId="0" xfId="5" applyFont="1" applyFill="1" applyBorder="1" applyAlignment="1">
      <alignment horizontal="center" vertical="center" wrapText="1"/>
    </xf>
    <xf numFmtId="0" fontId="18" fillId="2" borderId="17" xfId="5" applyFont="1" applyFill="1" applyBorder="1" applyAlignment="1">
      <alignment horizontal="center" vertical="center" wrapText="1"/>
    </xf>
    <xf numFmtId="0" fontId="18" fillId="2" borderId="8" xfId="5" applyFont="1" applyFill="1" applyBorder="1" applyAlignment="1">
      <alignment horizontal="center" vertical="center" wrapText="1"/>
    </xf>
    <xf numFmtId="0" fontId="18" fillId="2" borderId="7" xfId="5" applyFont="1" applyFill="1" applyBorder="1" applyAlignment="1">
      <alignment horizontal="center" vertical="center" wrapText="1"/>
    </xf>
    <xf numFmtId="0" fontId="18" fillId="2" borderId="15" xfId="5" applyFont="1" applyFill="1" applyBorder="1" applyAlignment="1">
      <alignment horizontal="center" vertical="center" wrapText="1"/>
    </xf>
    <xf numFmtId="0" fontId="5" fillId="2" borderId="2" xfId="5" applyFont="1" applyFill="1" applyBorder="1" applyAlignment="1">
      <alignment horizontal="center" vertical="top" wrapText="1"/>
    </xf>
    <xf numFmtId="0" fontId="5" fillId="2" borderId="5" xfId="5" applyFont="1" applyFill="1" applyBorder="1" applyAlignment="1">
      <alignment horizontal="center" vertical="top" wrapText="1"/>
    </xf>
    <xf numFmtId="0" fontId="5" fillId="2" borderId="9" xfId="5" applyFont="1" applyFill="1" applyBorder="1" applyAlignment="1">
      <alignment horizontal="center" vertical="top" wrapText="1"/>
    </xf>
    <xf numFmtId="0" fontId="5" fillId="2" borderId="6" xfId="5" applyFont="1" applyFill="1" applyBorder="1" applyAlignment="1">
      <alignment horizontal="center" vertical="top" wrapText="1"/>
    </xf>
    <xf numFmtId="0" fontId="5" fillId="2" borderId="0" xfId="7" applyFont="1" applyFill="1" applyAlignment="1">
      <alignment horizontal="center"/>
    </xf>
    <xf numFmtId="0" fontId="5" fillId="2" borderId="0" xfId="3" applyFont="1" applyFill="1" applyAlignment="1">
      <alignment horizontal="left" vertical="center"/>
    </xf>
    <xf numFmtId="0" fontId="5" fillId="2" borderId="0" xfId="3" applyFont="1" applyFill="1" applyAlignment="1">
      <alignment horizontal="left" vertical="center" wrapText="1"/>
    </xf>
    <xf numFmtId="0" fontId="20" fillId="2" borderId="7" xfId="3" applyFont="1" applyFill="1" applyBorder="1" applyAlignment="1">
      <alignment horizontal="right"/>
    </xf>
    <xf numFmtId="0" fontId="5" fillId="2" borderId="2" xfId="3" applyFont="1" applyFill="1" applyBorder="1" applyAlignment="1">
      <alignment horizontal="center" vertical="center" wrapText="1"/>
    </xf>
    <xf numFmtId="0" fontId="5" fillId="2" borderId="0" xfId="7" applyFont="1" applyFill="1" applyAlignment="1">
      <alignment horizontal="center" vertical="top" wrapText="1"/>
    </xf>
    <xf numFmtId="0" fontId="5" fillId="2" borderId="0" xfId="7" applyFont="1" applyFill="1" applyAlignment="1">
      <alignment horizontal="center" vertical="top"/>
    </xf>
    <xf numFmtId="0" fontId="26" fillId="2" borderId="0" xfId="3" applyFont="1" applyFill="1" applyAlignment="1">
      <alignment horizontal="center"/>
    </xf>
    <xf numFmtId="0" fontId="5" fillId="2" borderId="2" xfId="3" applyFont="1" applyFill="1" applyBorder="1" applyAlignment="1">
      <alignment horizontal="left"/>
    </xf>
    <xf numFmtId="0" fontId="9" fillId="2" borderId="0" xfId="3" applyFont="1" applyFill="1" applyAlignment="1">
      <alignment horizontal="center"/>
    </xf>
    <xf numFmtId="0" fontId="14" fillId="2" borderId="0" xfId="3" applyFont="1" applyFill="1" applyAlignment="1">
      <alignment horizontal="center"/>
    </xf>
    <xf numFmtId="0" fontId="9" fillId="2" borderId="0" xfId="3" applyFont="1" applyFill="1" applyAlignment="1">
      <alignment horizontal="center" wrapText="1"/>
    </xf>
    <xf numFmtId="0" fontId="17" fillId="2" borderId="0" xfId="3" applyFont="1" applyFill="1" applyAlignment="1">
      <alignment horizontal="center"/>
    </xf>
    <xf numFmtId="0" fontId="5" fillId="2" borderId="0" xfId="1" applyFont="1" applyFill="1" applyAlignment="1">
      <alignment horizontal="center" vertical="top" wrapText="1"/>
    </xf>
    <xf numFmtId="0" fontId="5" fillId="2" borderId="0" xfId="1" applyFont="1" applyFill="1" applyAlignment="1">
      <alignment horizontal="center" vertical="top"/>
    </xf>
    <xf numFmtId="0" fontId="5" fillId="2" borderId="0" xfId="0" applyFont="1" applyFill="1" applyAlignment="1">
      <alignment horizontal="center" vertical="top"/>
    </xf>
    <xf numFmtId="0" fontId="20" fillId="2" borderId="7" xfId="0" applyFont="1" applyFill="1" applyBorder="1" applyAlignment="1">
      <alignment horizontal="right" vertical="top"/>
    </xf>
    <xf numFmtId="0" fontId="72" fillId="2" borderId="0" xfId="0" applyFont="1" applyFill="1" applyAlignment="1">
      <alignment horizontal="left" vertical="top"/>
    </xf>
    <xf numFmtId="0" fontId="0" fillId="0" borderId="0" xfId="0" applyAlignment="1">
      <alignment horizontal="center" vertical="top"/>
    </xf>
    <xf numFmtId="0" fontId="9" fillId="0" borderId="0" xfId="0" applyFont="1" applyAlignment="1">
      <alignment horizontal="right" vertical="top"/>
    </xf>
    <xf numFmtId="0" fontId="9" fillId="0" borderId="0" xfId="0" applyFont="1" applyAlignment="1">
      <alignment vertical="top"/>
    </xf>
    <xf numFmtId="0" fontId="5" fillId="0" borderId="0" xfId="0" applyFont="1" applyAlignment="1">
      <alignment horizontal="right" vertical="top"/>
    </xf>
    <xf numFmtId="0" fontId="5" fillId="0" borderId="9" xfId="0" applyFont="1" applyBorder="1" applyAlignment="1">
      <alignment horizontal="center" vertical="top"/>
    </xf>
    <xf numFmtId="0" fontId="9" fillId="0" borderId="0" xfId="0" applyFont="1" applyAlignment="1">
      <alignment horizontal="left" vertical="top"/>
    </xf>
    <xf numFmtId="0" fontId="5" fillId="0" borderId="4" xfId="0" applyFont="1" applyBorder="1" applyAlignment="1">
      <alignment horizontal="center" vertical="top"/>
    </xf>
    <xf numFmtId="0" fontId="20" fillId="0" borderId="0" xfId="0" applyFont="1" applyBorder="1" applyAlignment="1">
      <alignment horizontal="right" vertical="top"/>
    </xf>
    <xf numFmtId="0" fontId="9" fillId="0" borderId="0" xfId="0" applyFont="1" applyAlignment="1">
      <alignment horizontal="center" vertical="top"/>
    </xf>
    <xf numFmtId="0" fontId="14" fillId="0" borderId="0" xfId="0" applyFont="1" applyAlignment="1">
      <alignment horizontal="center" vertical="top"/>
    </xf>
    <xf numFmtId="0" fontId="6" fillId="0" borderId="0" xfId="0" applyFont="1" applyAlignment="1">
      <alignment horizontal="center" vertical="top"/>
    </xf>
    <xf numFmtId="0" fontId="5" fillId="0" borderId="1" xfId="0" applyFont="1" applyBorder="1" applyAlignment="1">
      <alignment horizontal="center" vertical="top"/>
    </xf>
    <xf numFmtId="0" fontId="5" fillId="0" borderId="3" xfId="0" applyFont="1" applyBorder="1" applyAlignment="1">
      <alignment horizontal="center" vertical="top"/>
    </xf>
    <xf numFmtId="0" fontId="0" fillId="0" borderId="0" xfId="0" applyAlignment="1">
      <alignment horizontal="center"/>
    </xf>
    <xf numFmtId="0" fontId="9" fillId="0" borderId="0" xfId="0" applyFont="1" applyAlignment="1">
      <alignment horizontal="right" vertical="top" wrapText="1"/>
    </xf>
    <xf numFmtId="0" fontId="5" fillId="0" borderId="2"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0" xfId="0" applyFont="1" applyAlignment="1">
      <alignment horizontal="center"/>
    </xf>
    <xf numFmtId="0" fontId="15" fillId="0" borderId="0" xfId="0" applyFont="1" applyAlignment="1">
      <alignment horizontal="center"/>
    </xf>
    <xf numFmtId="0" fontId="14" fillId="0" borderId="0" xfId="0" applyFont="1" applyAlignment="1">
      <alignment horizontal="center"/>
    </xf>
    <xf numFmtId="0" fontId="8" fillId="0" borderId="0" xfId="0" applyFont="1" applyAlignment="1">
      <alignment horizontal="center"/>
    </xf>
    <xf numFmtId="0" fontId="20" fillId="0" borderId="0" xfId="0" applyFont="1" applyBorder="1" applyAlignment="1">
      <alignment horizontal="right"/>
    </xf>
    <xf numFmtId="0" fontId="5" fillId="0" borderId="0" xfId="0" applyFont="1" applyAlignment="1">
      <alignment horizontal="left"/>
    </xf>
    <xf numFmtId="0" fontId="8" fillId="0" borderId="0" xfId="0" applyFont="1" applyAlignment="1">
      <alignment horizontal="center" wrapText="1"/>
    </xf>
    <xf numFmtId="0" fontId="10" fillId="0" borderId="0" xfId="0" applyFont="1" applyAlignment="1">
      <alignment horizontal="center"/>
    </xf>
    <xf numFmtId="0" fontId="17" fillId="0" borderId="0" xfId="0" applyFont="1" applyAlignment="1">
      <alignment horizont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0" fontId="20" fillId="0" borderId="7" xfId="0" applyFont="1" applyBorder="1" applyAlignment="1">
      <alignment horizontal="center"/>
    </xf>
    <xf numFmtId="0" fontId="10" fillId="0" borderId="0" xfId="0" applyFont="1" applyAlignment="1">
      <alignment horizontal="center" vertical="top"/>
    </xf>
    <xf numFmtId="0" fontId="8" fillId="0" borderId="0" xfId="0" applyFont="1" applyAlignment="1">
      <alignment horizontal="center" vertical="top" wrapText="1"/>
    </xf>
    <xf numFmtId="0" fontId="5" fillId="0" borderId="9" xfId="0" applyFont="1" applyBorder="1" applyAlignment="1">
      <alignment horizontal="center" vertical="top" wrapText="1"/>
    </xf>
    <xf numFmtId="0" fontId="20" fillId="0" borderId="7" xfId="0" applyFont="1" applyBorder="1" applyAlignment="1">
      <alignment horizontal="right" vertical="top"/>
    </xf>
    <xf numFmtId="0" fontId="5" fillId="2" borderId="0" xfId="2" applyFont="1" applyFill="1" applyAlignment="1">
      <alignment horizontal="center" vertical="top" wrapText="1"/>
    </xf>
    <xf numFmtId="0" fontId="30" fillId="2" borderId="0" xfId="0" applyFont="1" applyFill="1" applyAlignment="1">
      <alignment horizontal="center"/>
    </xf>
    <xf numFmtId="0" fontId="31" fillId="2" borderId="0" xfId="0" applyFont="1" applyFill="1" applyAlignment="1">
      <alignment horizontal="center"/>
    </xf>
    <xf numFmtId="0" fontId="30" fillId="2" borderId="0" xfId="0" applyFont="1" applyFill="1" applyAlignment="1">
      <alignment horizontal="center" wrapText="1"/>
    </xf>
    <xf numFmtId="0" fontId="20" fillId="2" borderId="7" xfId="0" applyFont="1" applyFill="1" applyBorder="1" applyAlignment="1">
      <alignment horizontal="right"/>
    </xf>
    <xf numFmtId="0" fontId="5" fillId="2" borderId="5" xfId="0" applyFont="1" applyFill="1" applyBorder="1" applyAlignment="1">
      <alignment horizontal="center"/>
    </xf>
    <xf numFmtId="0" fontId="5" fillId="2" borderId="6" xfId="0" applyFont="1" applyFill="1" applyBorder="1" applyAlignment="1">
      <alignment horizontal="center"/>
    </xf>
    <xf numFmtId="0" fontId="5" fillId="2" borderId="0" xfId="0" applyFont="1" applyFill="1" applyBorder="1" applyAlignment="1">
      <alignment horizontal="left" vertical="top"/>
    </xf>
    <xf numFmtId="0" fontId="10" fillId="2" borderId="0" xfId="0" applyFont="1" applyFill="1" applyAlignment="1">
      <alignment vertical="top"/>
    </xf>
    <xf numFmtId="0" fontId="18" fillId="2" borderId="5" xfId="0" applyFont="1" applyFill="1" applyBorder="1" applyAlignment="1">
      <alignment horizontal="center" vertical="top"/>
    </xf>
    <xf numFmtId="0" fontId="18" fillId="2" borderId="6" xfId="0" applyFont="1" applyFill="1" applyBorder="1" applyAlignment="1">
      <alignment horizontal="center" vertical="top"/>
    </xf>
    <xf numFmtId="0" fontId="15" fillId="2" borderId="0" xfId="0" applyFont="1" applyFill="1" applyAlignment="1">
      <alignment horizontal="center" vertical="top"/>
    </xf>
    <xf numFmtId="0" fontId="14" fillId="2" borderId="0" xfId="0" applyFont="1" applyFill="1" applyAlignment="1">
      <alignment horizontal="center" vertical="top"/>
    </xf>
    <xf numFmtId="0" fontId="8" fillId="2" borderId="0" xfId="0" applyFont="1" applyFill="1" applyAlignment="1">
      <alignment horizontal="center" vertical="top" wrapText="1"/>
    </xf>
    <xf numFmtId="0" fontId="5" fillId="2" borderId="2" xfId="0" applyFont="1" applyFill="1" applyBorder="1" applyAlignment="1">
      <alignment horizontal="center" vertical="top" wrapText="1"/>
    </xf>
    <xf numFmtId="0" fontId="5" fillId="2" borderId="0" xfId="0" applyFont="1" applyFill="1" applyAlignment="1">
      <alignment horizontal="left" vertical="top"/>
    </xf>
    <xf numFmtId="0" fontId="65" fillId="2" borderId="0" xfId="0" applyFont="1" applyFill="1" applyBorder="1" applyAlignment="1">
      <alignment horizontal="left" vertical="top"/>
    </xf>
    <xf numFmtId="0" fontId="20" fillId="0" borderId="7" xfId="0" applyFont="1" applyBorder="1" applyAlignment="1">
      <alignment horizontal="right"/>
    </xf>
    <xf numFmtId="0" fontId="10" fillId="0" borderId="0" xfId="0" applyFont="1"/>
    <xf numFmtId="0" fontId="5" fillId="0" borderId="9" xfId="0" applyFont="1" applyBorder="1" applyAlignment="1">
      <alignment horizontal="center"/>
    </xf>
    <xf numFmtId="0" fontId="65" fillId="0" borderId="0" xfId="0" applyFont="1" applyBorder="1" applyAlignment="1">
      <alignment horizontal="left"/>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1" xfId="0" applyFont="1" applyBorder="1" applyAlignment="1">
      <alignment horizontal="center" vertical="center"/>
    </xf>
    <xf numFmtId="0" fontId="9" fillId="0" borderId="0" xfId="0" applyFont="1" applyBorder="1" applyAlignment="1">
      <alignment horizontal="center" vertical="center"/>
    </xf>
    <xf numFmtId="0" fontId="9" fillId="0" borderId="17" xfId="0" applyFont="1" applyBorder="1" applyAlignment="1">
      <alignment horizontal="center" vertical="center"/>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9" fillId="0" borderId="15" xfId="0" applyFont="1" applyBorder="1" applyAlignment="1">
      <alignment horizontal="center" vertical="center"/>
    </xf>
    <xf numFmtId="0" fontId="10" fillId="0" borderId="0" xfId="0" applyFont="1" applyAlignment="1">
      <alignment vertical="top"/>
    </xf>
    <xf numFmtId="0" fontId="65" fillId="0" borderId="0" xfId="0" applyFont="1" applyBorder="1" applyAlignment="1">
      <alignment horizontal="left" vertical="top"/>
    </xf>
    <xf numFmtId="0" fontId="15" fillId="0" borderId="0" xfId="0" applyFont="1" applyAlignment="1">
      <alignment horizontal="center" vertical="top"/>
    </xf>
    <xf numFmtId="0" fontId="41" fillId="0" borderId="0" xfId="0" applyFont="1" applyBorder="1" applyAlignment="1">
      <alignment horizontal="left" vertical="top"/>
    </xf>
    <xf numFmtId="0" fontId="10" fillId="2" borderId="0" xfId="0" applyFont="1" applyFill="1" applyAlignment="1">
      <alignment horizontal="center" vertical="top"/>
    </xf>
    <xf numFmtId="0" fontId="5" fillId="2" borderId="0" xfId="0" applyFont="1" applyFill="1" applyBorder="1" applyAlignment="1">
      <alignment horizontal="right" vertical="top"/>
    </xf>
    <xf numFmtId="164" fontId="7" fillId="2" borderId="12" xfId="0" applyNumberFormat="1" applyFont="1" applyFill="1" applyBorder="1" applyAlignment="1">
      <alignment horizontal="center" vertical="center"/>
    </xf>
    <xf numFmtId="164" fontId="7" fillId="2" borderId="13" xfId="0" applyNumberFormat="1" applyFont="1" applyFill="1" applyBorder="1" applyAlignment="1">
      <alignment horizontal="center" vertical="center"/>
    </xf>
    <xf numFmtId="164" fontId="7" fillId="2" borderId="14" xfId="0" applyNumberFormat="1" applyFont="1" applyFill="1" applyBorder="1" applyAlignment="1">
      <alignment horizontal="center" vertical="center"/>
    </xf>
    <xf numFmtId="164" fontId="7" fillId="2" borderId="11" xfId="0" applyNumberFormat="1" applyFont="1" applyFill="1" applyBorder="1" applyAlignment="1">
      <alignment horizontal="center" vertical="center"/>
    </xf>
    <xf numFmtId="164" fontId="7" fillId="2" borderId="0" xfId="0" applyNumberFormat="1" applyFont="1" applyFill="1" applyBorder="1" applyAlignment="1">
      <alignment horizontal="center" vertical="center"/>
    </xf>
    <xf numFmtId="164" fontId="7" fillId="2" borderId="17" xfId="0" applyNumberFormat="1" applyFont="1" applyFill="1" applyBorder="1" applyAlignment="1">
      <alignment horizontal="center" vertical="center"/>
    </xf>
    <xf numFmtId="164" fontId="7" fillId="2" borderId="8" xfId="0" applyNumberFormat="1" applyFont="1" applyFill="1" applyBorder="1" applyAlignment="1">
      <alignment horizontal="center" vertical="center"/>
    </xf>
    <xf numFmtId="164" fontId="7" fillId="2" borderId="7" xfId="0" applyNumberFormat="1" applyFont="1" applyFill="1" applyBorder="1" applyAlignment="1">
      <alignment horizontal="center" vertical="center"/>
    </xf>
    <xf numFmtId="164" fontId="7" fillId="2" borderId="15" xfId="0" applyNumberFormat="1" applyFont="1" applyFill="1" applyBorder="1" applyAlignment="1">
      <alignment horizontal="center" vertical="center"/>
    </xf>
    <xf numFmtId="0" fontId="17" fillId="2" borderId="0" xfId="0" applyFont="1" applyFill="1" applyAlignment="1">
      <alignment horizontal="left" vertical="top"/>
    </xf>
    <xf numFmtId="0" fontId="5" fillId="2" borderId="0" xfId="0" applyFont="1" applyFill="1" applyBorder="1" applyAlignment="1">
      <alignment horizontal="right"/>
    </xf>
    <xf numFmtId="0" fontId="5" fillId="2" borderId="0" xfId="0" applyFont="1" applyFill="1" applyAlignment="1">
      <alignment horizontal="left"/>
    </xf>
    <xf numFmtId="0" fontId="17" fillId="2" borderId="0" xfId="0" applyFont="1" applyFill="1" applyAlignment="1">
      <alignment horizontal="left"/>
    </xf>
    <xf numFmtId="0" fontId="15" fillId="2" borderId="0" xfId="0" applyFont="1" applyFill="1" applyAlignment="1">
      <alignment horizontal="center"/>
    </xf>
    <xf numFmtId="0" fontId="7" fillId="2" borderId="0" xfId="0" applyFont="1" applyFill="1" applyAlignment="1">
      <alignment horizontal="center"/>
    </xf>
    <xf numFmtId="0" fontId="8" fillId="2" borderId="0" xfId="0" applyFont="1" applyFill="1" applyAlignment="1">
      <alignment horizontal="center" wrapText="1"/>
    </xf>
    <xf numFmtId="0" fontId="10" fillId="2" borderId="0" xfId="0" applyFont="1" applyFill="1" applyAlignment="1">
      <alignment horizontal="center"/>
    </xf>
    <xf numFmtId="0" fontId="5" fillId="2" borderId="2" xfId="1" applyFont="1" applyFill="1" applyBorder="1" applyAlignment="1">
      <alignment horizontal="center" vertical="top"/>
    </xf>
    <xf numFmtId="0" fontId="5" fillId="2" borderId="0" xfId="1" applyFont="1" applyFill="1" applyBorder="1" applyAlignment="1">
      <alignment horizontal="left" vertical="top"/>
    </xf>
    <xf numFmtId="0" fontId="17" fillId="2" borderId="0" xfId="0" applyFont="1" applyFill="1" applyAlignment="1">
      <alignment horizontal="right" vertical="top"/>
    </xf>
    <xf numFmtId="0" fontId="9" fillId="2" borderId="0" xfId="1" applyFont="1" applyFill="1" applyAlignment="1">
      <alignment horizontal="center" vertical="top"/>
    </xf>
    <xf numFmtId="0" fontId="14" fillId="2" borderId="0" xfId="1" applyFont="1" applyFill="1" applyAlignment="1">
      <alignment horizontal="center" vertical="top"/>
    </xf>
    <xf numFmtId="0" fontId="65" fillId="2" borderId="2" xfId="1" applyFont="1" applyFill="1" applyBorder="1" applyAlignment="1">
      <alignment horizontal="center" vertical="top" wrapText="1"/>
    </xf>
    <xf numFmtId="0" fontId="65" fillId="2" borderId="1" xfId="1" applyFont="1" applyFill="1" applyBorder="1" applyAlignment="1">
      <alignment horizontal="center" vertical="top" wrapText="1"/>
    </xf>
    <xf numFmtId="0" fontId="65" fillId="2" borderId="10" xfId="1" applyFont="1" applyFill="1" applyBorder="1" applyAlignment="1">
      <alignment horizontal="center" vertical="top" wrapText="1"/>
    </xf>
    <xf numFmtId="0" fontId="65" fillId="2" borderId="3" xfId="1" applyFont="1" applyFill="1" applyBorder="1" applyAlignment="1">
      <alignment horizontal="center" vertical="top" wrapText="1"/>
    </xf>
    <xf numFmtId="0" fontId="11" fillId="2" borderId="0" xfId="1" applyFont="1" applyFill="1" applyBorder="1" applyAlignment="1">
      <alignment horizontal="left" vertical="top"/>
    </xf>
    <xf numFmtId="0" fontId="18" fillId="2" borderId="0" xfId="1" applyFont="1" applyFill="1" applyAlignment="1">
      <alignment horizontal="center" vertical="top"/>
    </xf>
    <xf numFmtId="0" fontId="10" fillId="2" borderId="0" xfId="1" applyFont="1" applyFill="1" applyBorder="1" applyAlignment="1">
      <alignment horizontal="left" vertical="top"/>
    </xf>
    <xf numFmtId="0" fontId="10" fillId="2" borderId="0" xfId="1" applyFont="1" applyFill="1" applyBorder="1" applyAlignment="1">
      <alignment vertical="top"/>
    </xf>
    <xf numFmtId="0" fontId="17" fillId="0" borderId="0" xfId="0" applyFont="1" applyAlignment="1">
      <alignment horizontal="left"/>
    </xf>
    <xf numFmtId="0" fontId="7" fillId="0" borderId="0" xfId="0" applyFont="1" applyAlignment="1">
      <alignment horizontal="center"/>
    </xf>
    <xf numFmtId="0" fontId="5" fillId="0" borderId="0" xfId="0" applyFont="1" applyBorder="1" applyAlignment="1">
      <alignment horizontal="right"/>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15" xfId="0" applyFont="1" applyBorder="1" applyAlignment="1">
      <alignment horizontal="center" vertical="center"/>
    </xf>
    <xf numFmtId="0" fontId="10" fillId="2" borderId="0" xfId="0" applyFont="1" applyFill="1" applyBorder="1" applyAlignment="1">
      <alignment horizontal="left" vertical="top" wrapText="1"/>
    </xf>
    <xf numFmtId="0" fontId="6" fillId="2" borderId="0" xfId="0" applyFont="1" applyFill="1" applyAlignment="1">
      <alignment horizontal="center" vertical="top"/>
    </xf>
    <xf numFmtId="0" fontId="5" fillId="2" borderId="1"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12" xfId="0" applyFont="1" applyFill="1" applyBorder="1" applyAlignment="1">
      <alignment horizontal="center" vertical="top" wrapText="1"/>
    </xf>
    <xf numFmtId="0" fontId="5" fillId="2" borderId="13" xfId="0" applyFont="1" applyFill="1" applyBorder="1" applyAlignment="1">
      <alignment horizontal="center" vertical="top" wrapText="1"/>
    </xf>
    <xf numFmtId="0" fontId="5" fillId="2" borderId="14" xfId="0" applyFont="1" applyFill="1" applyBorder="1" applyAlignment="1">
      <alignment horizontal="center" vertical="top" wrapText="1"/>
    </xf>
    <xf numFmtId="0" fontId="14" fillId="2" borderId="0" xfId="0" applyFont="1" applyFill="1" applyAlignment="1">
      <alignment horizontal="center"/>
    </xf>
    <xf numFmtId="0" fontId="8" fillId="2" borderId="0" xfId="0" applyFont="1" applyFill="1" applyAlignment="1">
      <alignment horizontal="center"/>
    </xf>
    <xf numFmtId="0" fontId="10" fillId="2" borderId="0" xfId="0" applyFont="1" applyFill="1" applyAlignment="1">
      <alignment horizontal="left"/>
    </xf>
    <xf numFmtId="0" fontId="0" fillId="2" borderId="0" xfId="0" applyFill="1" applyAlignment="1">
      <alignment horizontal="center"/>
    </xf>
    <xf numFmtId="0" fontId="6" fillId="2" borderId="0" xfId="0" applyFont="1" applyFill="1" applyAlignment="1">
      <alignment horizontal="center"/>
    </xf>
    <xf numFmtId="0" fontId="65" fillId="0" borderId="5" xfId="0" applyFont="1" applyBorder="1" applyAlignment="1">
      <alignment horizontal="center" vertical="top" wrapText="1"/>
    </xf>
    <xf numFmtId="0" fontId="65" fillId="0" borderId="9" xfId="0" applyFont="1" applyBorder="1" applyAlignment="1">
      <alignment horizontal="center" vertical="top" wrapText="1"/>
    </xf>
    <xf numFmtId="0" fontId="65" fillId="0" borderId="6" xfId="0" applyFont="1" applyBorder="1" applyAlignment="1">
      <alignment horizontal="center" vertical="top" wrapText="1"/>
    </xf>
    <xf numFmtId="0" fontId="65" fillId="0" borderId="2" xfId="0" applyFont="1" applyBorder="1" applyAlignment="1">
      <alignment horizontal="center" vertical="top" wrapText="1"/>
    </xf>
    <xf numFmtId="0" fontId="65" fillId="0" borderId="1" xfId="0" applyFont="1" applyBorder="1" applyAlignment="1">
      <alignment horizontal="center" vertical="top" wrapText="1"/>
    </xf>
    <xf numFmtId="0" fontId="65" fillId="0" borderId="3" xfId="0" applyFont="1" applyBorder="1" applyAlignment="1">
      <alignment horizontal="center" vertical="top" wrapText="1"/>
    </xf>
    <xf numFmtId="0" fontId="65" fillId="0" borderId="12" xfId="0" applyFont="1" applyBorder="1" applyAlignment="1">
      <alignment horizontal="center" vertical="top" wrapText="1"/>
    </xf>
    <xf numFmtId="0" fontId="65" fillId="0" borderId="13" xfId="0" applyFont="1" applyBorder="1" applyAlignment="1">
      <alignment horizontal="center" vertical="top" wrapText="1"/>
    </xf>
    <xf numFmtId="0" fontId="65" fillId="0" borderId="14" xfId="0" applyFont="1" applyBorder="1" applyAlignment="1">
      <alignment horizontal="center" vertical="top" wrapText="1"/>
    </xf>
    <xf numFmtId="0" fontId="9" fillId="0" borderId="0" xfId="3" applyFont="1" applyAlignment="1">
      <alignment horizontal="center" vertical="top"/>
    </xf>
    <xf numFmtId="0" fontId="19" fillId="0" borderId="0" xfId="0" applyFont="1" applyAlignment="1">
      <alignment horizontal="center" vertical="top"/>
    </xf>
    <xf numFmtId="0" fontId="10" fillId="0" borderId="13" xfId="0" applyFont="1" applyBorder="1" applyAlignment="1">
      <alignment horizontal="left" vertical="top"/>
    </xf>
    <xf numFmtId="0" fontId="5" fillId="2" borderId="0" xfId="0" applyFont="1" applyFill="1" applyAlignment="1">
      <alignment horizontal="right" vertical="top"/>
    </xf>
    <xf numFmtId="0" fontId="9" fillId="2" borderId="0" xfId="0" applyFont="1" applyFill="1" applyAlignment="1">
      <alignment horizontal="center" vertical="top"/>
    </xf>
    <xf numFmtId="0" fontId="9" fillId="2" borderId="0" xfId="3" applyFont="1" applyFill="1" applyAlignment="1">
      <alignment horizontal="center" vertical="top"/>
    </xf>
    <xf numFmtId="0" fontId="8" fillId="2" borderId="0" xfId="0" applyFont="1" applyFill="1" applyAlignment="1">
      <alignment horizontal="center" vertical="top"/>
    </xf>
    <xf numFmtId="0" fontId="5" fillId="2" borderId="0" xfId="11" applyFont="1" applyFill="1" applyAlignment="1">
      <alignment horizontal="right" vertical="top" wrapText="1"/>
    </xf>
    <xf numFmtId="0" fontId="7" fillId="2" borderId="0" xfId="11" applyFont="1" applyFill="1" applyAlignment="1">
      <alignment horizontal="center" vertical="top" wrapText="1"/>
    </xf>
    <xf numFmtId="0" fontId="20" fillId="2" borderId="7" xfId="11" applyFont="1" applyFill="1" applyBorder="1" applyAlignment="1">
      <alignment horizontal="right" vertical="top"/>
    </xf>
    <xf numFmtId="0" fontId="19" fillId="2" borderId="0" xfId="11" applyFont="1" applyFill="1" applyAlignment="1">
      <alignment horizontal="center" vertical="top" wrapText="1"/>
    </xf>
    <xf numFmtId="0" fontId="5" fillId="2" borderId="5" xfId="11" applyFont="1" applyFill="1" applyBorder="1" applyAlignment="1">
      <alignment horizontal="center" vertical="top"/>
    </xf>
    <xf numFmtId="0" fontId="5" fillId="2" borderId="6" xfId="11" applyFont="1" applyFill="1" applyBorder="1" applyAlignment="1">
      <alignment horizontal="center" vertical="top"/>
    </xf>
    <xf numFmtId="0" fontId="5" fillId="2" borderId="13" xfId="11" applyFont="1" applyFill="1" applyBorder="1" applyAlignment="1">
      <alignment horizontal="left" vertical="top"/>
    </xf>
    <xf numFmtId="0" fontId="5" fillId="2" borderId="0" xfId="11" applyFont="1" applyFill="1" applyAlignment="1">
      <alignment horizontal="center" vertical="top" wrapText="1"/>
    </xf>
    <xf numFmtId="0" fontId="7" fillId="2" borderId="0" xfId="0" applyFont="1" applyFill="1" applyAlignment="1">
      <alignment horizontal="center" vertical="top"/>
    </xf>
    <xf numFmtId="0" fontId="10" fillId="2" borderId="2" xfId="0" applyFont="1" applyFill="1" applyBorder="1" applyAlignment="1">
      <alignment horizontal="center" vertical="top"/>
    </xf>
    <xf numFmtId="0" fontId="10" fillId="2" borderId="2" xfId="0" applyFont="1" applyFill="1" applyBorder="1" applyAlignment="1">
      <alignment horizontal="center" vertical="top" wrapText="1"/>
    </xf>
    <xf numFmtId="0" fontId="10" fillId="2" borderId="13" xfId="0" applyFont="1" applyFill="1" applyBorder="1" applyAlignment="1">
      <alignment horizontal="left" vertical="top" wrapText="1"/>
    </xf>
    <xf numFmtId="0" fontId="11" fillId="0" borderId="0" xfId="0" applyFont="1" applyAlignment="1">
      <alignment horizontal="center" vertical="top" wrapText="1"/>
    </xf>
    <xf numFmtId="0" fontId="5" fillId="0" borderId="0" xfId="1" applyFont="1" applyAlignment="1">
      <alignment horizontal="center" vertical="top" wrapText="1"/>
    </xf>
    <xf numFmtId="0" fontId="46" fillId="0" borderId="2" xfId="0" applyFont="1" applyBorder="1" applyAlignment="1">
      <alignment horizontal="center" vertical="top" wrapText="1"/>
    </xf>
    <xf numFmtId="0" fontId="92" fillId="0" borderId="12" xfId="0" applyFont="1" applyBorder="1" applyAlignment="1">
      <alignment horizontal="center" vertical="center" wrapText="1" readingOrder="1"/>
    </xf>
    <xf numFmtId="0" fontId="92" fillId="0" borderId="13" xfId="0" applyFont="1" applyBorder="1" applyAlignment="1">
      <alignment horizontal="center" vertical="center" wrapText="1" readingOrder="1"/>
    </xf>
    <xf numFmtId="0" fontId="92" fillId="0" borderId="14" xfId="0" applyFont="1" applyBorder="1" applyAlignment="1">
      <alignment horizontal="center" vertical="center" wrapText="1" readingOrder="1"/>
    </xf>
    <xf numFmtId="0" fontId="92" fillId="0" borderId="11" xfId="0" applyFont="1" applyBorder="1" applyAlignment="1">
      <alignment horizontal="center" vertical="center" wrapText="1" readingOrder="1"/>
    </xf>
    <xf numFmtId="0" fontId="92" fillId="0" borderId="0" xfId="0" applyFont="1" applyBorder="1" applyAlignment="1">
      <alignment horizontal="center" vertical="center" wrapText="1" readingOrder="1"/>
    </xf>
    <xf numFmtId="0" fontId="92" fillId="0" borderId="17" xfId="0" applyFont="1" applyBorder="1" applyAlignment="1">
      <alignment horizontal="center" vertical="center" wrapText="1" readingOrder="1"/>
    </xf>
    <xf numFmtId="0" fontId="92" fillId="0" borderId="8" xfId="0" applyFont="1" applyBorder="1" applyAlignment="1">
      <alignment horizontal="center" vertical="center" wrapText="1" readingOrder="1"/>
    </xf>
    <xf numFmtId="0" fontId="92" fillId="0" borderId="7" xfId="0" applyFont="1" applyBorder="1" applyAlignment="1">
      <alignment horizontal="center" vertical="center" wrapText="1" readingOrder="1"/>
    </xf>
    <xf numFmtId="0" fontId="92" fillId="0" borderId="15" xfId="0" applyFont="1" applyBorder="1" applyAlignment="1">
      <alignment horizontal="center" vertical="center" wrapText="1" readingOrder="1"/>
    </xf>
    <xf numFmtId="0" fontId="37" fillId="0" borderId="0" xfId="0" applyFont="1" applyAlignment="1">
      <alignment horizontal="center" vertical="top"/>
    </xf>
    <xf numFmtId="0" fontId="49" fillId="0" borderId="0" xfId="0" applyFont="1" applyBorder="1" applyAlignment="1">
      <alignment horizontal="center" vertical="top"/>
    </xf>
    <xf numFmtId="0" fontId="30" fillId="0" borderId="0" xfId="0" applyFont="1" applyAlignment="1">
      <alignment horizontal="center" vertical="top"/>
    </xf>
    <xf numFmtId="0" fontId="31" fillId="0" borderId="0" xfId="0" applyFont="1" applyAlignment="1">
      <alignment horizontal="center" vertical="top"/>
    </xf>
    <xf numFmtId="0" fontId="46" fillId="0" borderId="1" xfId="0" applyFont="1" applyBorder="1" applyAlignment="1">
      <alignment horizontal="center" vertical="top" wrapText="1"/>
    </xf>
    <xf numFmtId="0" fontId="46" fillId="0" borderId="10" xfId="0" applyFont="1" applyBorder="1" applyAlignment="1">
      <alignment horizontal="center" vertical="top" wrapText="1"/>
    </xf>
    <xf numFmtId="0" fontId="46" fillId="0" borderId="3" xfId="0" applyFont="1" applyBorder="1" applyAlignment="1">
      <alignment horizontal="center" vertical="top" wrapText="1"/>
    </xf>
    <xf numFmtId="0" fontId="40" fillId="0" borderId="7" xfId="0" applyFont="1" applyBorder="1" applyAlignment="1">
      <alignment horizontal="right"/>
    </xf>
    <xf numFmtId="0" fontId="33" fillId="0" borderId="7" xfId="0" applyFont="1" applyBorder="1" applyAlignment="1">
      <alignment horizontal="right"/>
    </xf>
    <xf numFmtId="0" fontId="33" fillId="0" borderId="1" xfId="0" applyFont="1" applyBorder="1" applyAlignment="1">
      <alignment horizontal="center" vertical="top" wrapText="1"/>
    </xf>
    <xf numFmtId="0" fontId="33" fillId="0" borderId="3" xfId="0" applyFont="1" applyBorder="1" applyAlignment="1">
      <alignment horizontal="center" vertical="top" wrapText="1"/>
    </xf>
    <xf numFmtId="0" fontId="30" fillId="0" borderId="0" xfId="0" applyFont="1" applyAlignment="1">
      <alignment horizontal="center"/>
    </xf>
    <xf numFmtId="0" fontId="31" fillId="0" borderId="0" xfId="0" applyFont="1" applyAlignment="1">
      <alignment horizontal="center"/>
    </xf>
    <xf numFmtId="0" fontId="33" fillId="0" borderId="2" xfId="0" applyFont="1" applyBorder="1" applyAlignment="1">
      <alignment horizontal="center" vertical="top" wrapText="1"/>
    </xf>
    <xf numFmtId="0" fontId="33" fillId="0" borderId="5" xfId="0" applyFont="1" applyBorder="1" applyAlignment="1">
      <alignment horizontal="center" vertical="top" wrapText="1"/>
    </xf>
    <xf numFmtId="0" fontId="33" fillId="0" borderId="9" xfId="0" applyFont="1" applyBorder="1" applyAlignment="1">
      <alignment horizontal="center" vertical="top" wrapText="1"/>
    </xf>
    <xf numFmtId="0" fontId="33" fillId="0" borderId="6" xfId="0" applyFont="1" applyBorder="1" applyAlignment="1">
      <alignment horizontal="center" vertical="top" wrapText="1"/>
    </xf>
    <xf numFmtId="0" fontId="57" fillId="0" borderId="11" xfId="0" applyFont="1" applyBorder="1" applyAlignment="1">
      <alignment horizontal="center" vertical="center" wrapText="1"/>
    </xf>
    <xf numFmtId="0" fontId="57" fillId="0" borderId="13"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17"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7" xfId="0" applyFont="1" applyBorder="1" applyAlignment="1">
      <alignment horizontal="center" vertical="center" wrapText="1"/>
    </xf>
    <xf numFmtId="0" fontId="57" fillId="0" borderId="15" xfId="0" applyFont="1" applyBorder="1" applyAlignment="1">
      <alignment horizontal="center" vertical="center" wrapText="1"/>
    </xf>
    <xf numFmtId="0" fontId="5" fillId="0" borderId="8" xfId="0" applyFont="1" applyBorder="1" applyAlignment="1">
      <alignment horizontal="center"/>
    </xf>
    <xf numFmtId="0" fontId="5" fillId="0" borderId="15" xfId="0" applyFont="1" applyBorder="1" applyAlignment="1">
      <alignment horizontal="center"/>
    </xf>
    <xf numFmtId="0" fontId="5" fillId="3" borderId="0" xfId="1" applyFont="1" applyFill="1" applyBorder="1" applyAlignment="1">
      <alignment horizontal="center" vertical="top" wrapText="1"/>
    </xf>
    <xf numFmtId="0" fontId="5" fillId="3" borderId="0" xfId="1" applyFont="1" applyFill="1" applyAlignment="1">
      <alignment horizontal="center" vertical="top" wrapText="1"/>
    </xf>
    <xf numFmtId="0" fontId="5" fillId="3" borderId="1" xfId="1" applyFont="1" applyFill="1" applyBorder="1" applyAlignment="1">
      <alignment horizontal="center" vertical="top" wrapText="1"/>
    </xf>
    <xf numFmtId="0" fontId="5" fillId="3" borderId="3" xfId="1" quotePrefix="1" applyFont="1" applyFill="1" applyBorder="1" applyAlignment="1">
      <alignment horizontal="center" vertical="top" wrapText="1"/>
    </xf>
    <xf numFmtId="0" fontId="5" fillId="3" borderId="1" xfId="1" quotePrefix="1" applyFont="1" applyFill="1" applyBorder="1" applyAlignment="1">
      <alignment horizontal="center" vertical="top" wrapText="1"/>
    </xf>
    <xf numFmtId="0" fontId="5" fillId="3" borderId="5" xfId="1" quotePrefix="1" applyFont="1" applyFill="1" applyBorder="1" applyAlignment="1">
      <alignment horizontal="center" vertical="top" wrapText="1"/>
    </xf>
    <xf numFmtId="0" fontId="5" fillId="3" borderId="9" xfId="1" quotePrefix="1" applyFont="1" applyFill="1" applyBorder="1" applyAlignment="1">
      <alignment horizontal="center" vertical="top" wrapText="1"/>
    </xf>
    <xf numFmtId="0" fontId="5" fillId="3" borderId="6" xfId="1" quotePrefix="1" applyFont="1" applyFill="1" applyBorder="1" applyAlignment="1">
      <alignment horizontal="center" vertical="top" wrapText="1"/>
    </xf>
    <xf numFmtId="0" fontId="9" fillId="3" borderId="0" xfId="1" applyFont="1" applyFill="1" applyAlignment="1">
      <alignment horizontal="center" vertical="top" wrapText="1"/>
    </xf>
    <xf numFmtId="0" fontId="8" fillId="3" borderId="0" xfId="1" applyFont="1" applyFill="1" applyAlignment="1">
      <alignment horizontal="center" vertical="top" wrapText="1"/>
    </xf>
    <xf numFmtId="0" fontId="8" fillId="3" borderId="0" xfId="1" applyFont="1" applyFill="1" applyAlignment="1">
      <alignment vertical="top" wrapText="1"/>
    </xf>
    <xf numFmtId="0" fontId="5" fillId="3" borderId="0" xfId="1" applyFont="1" applyFill="1" applyAlignment="1">
      <alignment horizontal="left" vertical="top" wrapText="1"/>
    </xf>
    <xf numFmtId="0" fontId="20" fillId="3" borderId="7" xfId="0" applyFont="1" applyFill="1" applyBorder="1" applyAlignment="1">
      <alignment horizontal="right" vertical="top" wrapText="1"/>
    </xf>
    <xf numFmtId="0" fontId="5" fillId="0" borderId="0" xfId="2" applyFont="1" applyAlignment="1">
      <alignment horizontal="center"/>
    </xf>
    <xf numFmtId="0" fontId="30" fillId="0" borderId="0" xfId="0" applyFont="1" applyAlignment="1">
      <alignment horizontal="center" wrapText="1"/>
    </xf>
    <xf numFmtId="0" fontId="5" fillId="0" borderId="0" xfId="2" applyFont="1" applyAlignment="1">
      <alignment horizontal="center" vertical="top" wrapText="1"/>
    </xf>
    <xf numFmtId="0" fontId="5" fillId="0" borderId="0" xfId="1" applyFont="1" applyAlignment="1">
      <alignment horizontal="left" vertical="top" wrapText="1"/>
    </xf>
    <xf numFmtId="0" fontId="33" fillId="0" borderId="0" xfId="0" applyFont="1" applyBorder="1" applyAlignment="1">
      <alignment horizontal="left"/>
    </xf>
    <xf numFmtId="0" fontId="5" fillId="2" borderId="0" xfId="1" applyFont="1" applyFill="1" applyAlignment="1">
      <alignment horizontal="left" vertical="top" wrapText="1"/>
    </xf>
    <xf numFmtId="0" fontId="64" fillId="2" borderId="12" xfId="0" applyFont="1" applyFill="1" applyBorder="1" applyAlignment="1">
      <alignment horizontal="left" vertical="center" wrapText="1"/>
    </xf>
    <xf numFmtId="0" fontId="64" fillId="2" borderId="13" xfId="0" applyFont="1" applyFill="1" applyBorder="1" applyAlignment="1">
      <alignment horizontal="left" vertical="center" wrapText="1"/>
    </xf>
    <xf numFmtId="0" fontId="64" fillId="2" borderId="14" xfId="0" applyFont="1" applyFill="1" applyBorder="1" applyAlignment="1">
      <alignment horizontal="left" vertical="center" wrapText="1"/>
    </xf>
    <xf numFmtId="0" fontId="64" fillId="2" borderId="11" xfId="0" applyFont="1" applyFill="1" applyBorder="1" applyAlignment="1">
      <alignment horizontal="left" vertical="center" wrapText="1"/>
    </xf>
    <xf numFmtId="0" fontId="64" fillId="2" borderId="0" xfId="0" applyFont="1" applyFill="1" applyBorder="1" applyAlignment="1">
      <alignment horizontal="left" vertical="center" wrapText="1"/>
    </xf>
    <xf numFmtId="0" fontId="64" fillId="2" borderId="17" xfId="0" applyFont="1" applyFill="1" applyBorder="1" applyAlignment="1">
      <alignment horizontal="left" vertical="center" wrapText="1"/>
    </xf>
    <xf numFmtId="0" fontId="64" fillId="2" borderId="8" xfId="0" applyFont="1" applyFill="1" applyBorder="1" applyAlignment="1">
      <alignment horizontal="left" vertical="center" wrapText="1"/>
    </xf>
    <xf numFmtId="0" fontId="64" fillId="2" borderId="7" xfId="0" applyFont="1" applyFill="1" applyBorder="1" applyAlignment="1">
      <alignment horizontal="left" vertical="center" wrapText="1"/>
    </xf>
    <xf numFmtId="0" fontId="64" fillId="2" borderId="15" xfId="0" applyFont="1" applyFill="1" applyBorder="1" applyAlignment="1">
      <alignment horizontal="left" vertical="center" wrapText="1"/>
    </xf>
    <xf numFmtId="0" fontId="19" fillId="2" borderId="0" xfId="0" applyFont="1" applyFill="1" applyAlignment="1">
      <alignment horizontal="center" vertical="top" wrapText="1"/>
    </xf>
    <xf numFmtId="0" fontId="0" fillId="2" borderId="0" xfId="0" applyFill="1" applyAlignment="1">
      <alignment horizontal="center" vertical="top"/>
    </xf>
    <xf numFmtId="0" fontId="42" fillId="2" borderId="0" xfId="1" applyFill="1" applyAlignment="1">
      <alignment horizontal="center" vertical="top"/>
    </xf>
    <xf numFmtId="0" fontId="6" fillId="2" borderId="0" xfId="1" applyFont="1" applyFill="1" applyAlignment="1">
      <alignment horizontal="center" vertical="top"/>
    </xf>
    <xf numFmtId="0" fontId="7" fillId="2" borderId="0" xfId="1" applyFont="1" applyFill="1" applyAlignment="1">
      <alignment horizontal="center" vertical="top"/>
    </xf>
    <xf numFmtId="0" fontId="11" fillId="2" borderId="0" xfId="1" applyFont="1" applyFill="1" applyAlignment="1">
      <alignment horizontal="center" vertical="top" wrapText="1"/>
    </xf>
    <xf numFmtId="0" fontId="5" fillId="2" borderId="0" xfId="1" applyFont="1" applyFill="1" applyAlignment="1">
      <alignment horizontal="left" vertical="top"/>
    </xf>
    <xf numFmtId="0" fontId="5" fillId="2" borderId="0" xfId="1" applyFont="1" applyFill="1" applyAlignment="1">
      <alignment horizontal="right" vertical="top"/>
    </xf>
    <xf numFmtId="0" fontId="5" fillId="2" borderId="1" xfId="1" applyFont="1" applyFill="1" applyBorder="1" applyAlignment="1">
      <alignment horizontal="center" vertical="top" wrapText="1"/>
    </xf>
    <xf numFmtId="0" fontId="5" fillId="2" borderId="3" xfId="1" applyFont="1" applyFill="1" applyBorder="1" applyAlignment="1">
      <alignment horizontal="center" vertical="top" wrapText="1"/>
    </xf>
    <xf numFmtId="0" fontId="5" fillId="2" borderId="0" xfId="1" applyFont="1" applyFill="1" applyAlignment="1">
      <alignment horizontal="right" vertical="top" wrapText="1"/>
    </xf>
    <xf numFmtId="0" fontId="65" fillId="2" borderId="5" xfId="1" applyFont="1" applyFill="1" applyBorder="1" applyAlignment="1">
      <alignment horizontal="left" vertical="top"/>
    </xf>
    <xf numFmtId="0" fontId="65" fillId="2" borderId="6" xfId="1" applyFont="1" applyFill="1" applyBorder="1" applyAlignment="1">
      <alignment horizontal="left" vertical="top"/>
    </xf>
    <xf numFmtId="0" fontId="5" fillId="2" borderId="5" xfId="1" applyFont="1" applyFill="1" applyBorder="1" applyAlignment="1">
      <alignment horizontal="center" vertical="top" wrapText="1"/>
    </xf>
    <xf numFmtId="0" fontId="5" fillId="2" borderId="6" xfId="1" applyFont="1" applyFill="1" applyBorder="1" applyAlignment="1">
      <alignment horizontal="center" vertical="top" wrapText="1"/>
    </xf>
    <xf numFmtId="0" fontId="5" fillId="2" borderId="2" xfId="1" applyFont="1" applyFill="1" applyBorder="1" applyAlignment="1">
      <alignment horizontal="center" vertical="top" wrapText="1"/>
    </xf>
    <xf numFmtId="0" fontId="42" fillId="0" borderId="0" xfId="1" applyAlignment="1">
      <alignment horizontal="center"/>
    </xf>
    <xf numFmtId="0" fontId="6" fillId="0" borderId="0" xfId="1" applyFont="1" applyAlignment="1">
      <alignment horizontal="center"/>
    </xf>
    <xf numFmtId="0" fontId="5" fillId="0" borderId="0" xfId="1" applyFont="1" applyAlignment="1">
      <alignment horizontal="center"/>
    </xf>
    <xf numFmtId="0" fontId="7" fillId="0" borderId="0" xfId="1" applyFont="1" applyAlignment="1">
      <alignment horizontal="center"/>
    </xf>
    <xf numFmtId="0" fontId="5" fillId="0" borderId="5" xfId="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Alignment="1">
      <alignment horizontal="left"/>
    </xf>
    <xf numFmtId="0" fontId="11" fillId="0" borderId="0" xfId="1" applyFont="1" applyAlignment="1">
      <alignment horizontal="center" vertical="top" wrapText="1"/>
    </xf>
    <xf numFmtId="0" fontId="5" fillId="0" borderId="0" xfId="1" applyFont="1" applyAlignment="1">
      <alignment horizontal="right"/>
    </xf>
    <xf numFmtId="0" fontId="5" fillId="0" borderId="0" xfId="1" applyFont="1" applyAlignment="1">
      <alignment horizontal="right" vertical="top" wrapText="1"/>
    </xf>
    <xf numFmtId="0" fontId="5" fillId="0" borderId="2" xfId="1" applyFont="1" applyBorder="1" applyAlignment="1">
      <alignment horizontal="center"/>
    </xf>
    <xf numFmtId="0" fontId="65" fillId="2" borderId="2" xfId="1" applyFont="1" applyFill="1" applyBorder="1" applyAlignment="1">
      <alignment horizontal="center" vertical="top"/>
    </xf>
    <xf numFmtId="0" fontId="5" fillId="2" borderId="5" xfId="1" applyFont="1" applyFill="1" applyBorder="1" applyAlignment="1">
      <alignment horizontal="center" vertical="top"/>
    </xf>
    <xf numFmtId="0" fontId="5" fillId="2" borderId="6" xfId="1" applyFont="1" applyFill="1" applyBorder="1" applyAlignment="1">
      <alignment horizontal="center" vertical="top"/>
    </xf>
    <xf numFmtId="0" fontId="10" fillId="0" borderId="0" xfId="1" applyFont="1" applyAlignment="1">
      <alignment horizontal="left" vertical="top" wrapText="1"/>
    </xf>
    <xf numFmtId="0" fontId="42" fillId="0" borderId="0" xfId="1" applyAlignment="1">
      <alignment horizontal="left" vertical="top" wrapText="1"/>
    </xf>
    <xf numFmtId="0" fontId="6" fillId="0" borderId="0" xfId="0" applyFont="1" applyAlignment="1">
      <alignment horizontal="center" vertical="top" wrapText="1"/>
    </xf>
    <xf numFmtId="0" fontId="7" fillId="0" borderId="0" xfId="0" applyFont="1" applyAlignment="1">
      <alignment horizontal="center" vertical="top" wrapText="1"/>
    </xf>
    <xf numFmtId="0" fontId="0" fillId="0" borderId="0" xfId="0" applyFill="1" applyBorder="1" applyAlignment="1">
      <alignment horizontal="left" vertical="top" wrapText="1"/>
    </xf>
    <xf numFmtId="0" fontId="0" fillId="0" borderId="0" xfId="0" applyAlignment="1">
      <alignment horizontal="center" vertical="top" wrapText="1"/>
    </xf>
    <xf numFmtId="0" fontId="74" fillId="2" borderId="5" xfId="0" applyFont="1" applyFill="1" applyBorder="1" applyAlignment="1">
      <alignment horizontal="center" vertical="top" wrapText="1"/>
    </xf>
    <xf numFmtId="0" fontId="74" fillId="2" borderId="9" xfId="0" applyFont="1" applyFill="1" applyBorder="1" applyAlignment="1">
      <alignment horizontal="center" vertical="top" wrapText="1"/>
    </xf>
    <xf numFmtId="0" fontId="74" fillId="2" borderId="6" xfId="0" applyFont="1" applyFill="1" applyBorder="1" applyAlignment="1">
      <alignment horizontal="center" vertical="top" wrapText="1"/>
    </xf>
    <xf numFmtId="0" fontId="20" fillId="2" borderId="0" xfId="0" applyFont="1" applyFill="1" applyBorder="1" applyAlignment="1">
      <alignment horizontal="center" vertical="top"/>
    </xf>
    <xf numFmtId="0" fontId="74" fillId="2" borderId="2" xfId="0" applyFont="1" applyFill="1" applyBorder="1" applyAlignment="1">
      <alignment horizontal="center" vertical="top" wrapText="1"/>
    </xf>
    <xf numFmtId="0" fontId="26" fillId="2" borderId="7" xfId="0" applyFont="1" applyFill="1" applyBorder="1" applyAlignment="1">
      <alignment horizontal="center" vertical="top"/>
    </xf>
    <xf numFmtId="0" fontId="15" fillId="2" borderId="12" xfId="0" applyFont="1" applyFill="1" applyBorder="1" applyAlignment="1">
      <alignment horizontal="left" vertical="center" wrapText="1"/>
    </xf>
    <xf numFmtId="0" fontId="15" fillId="2" borderId="13" xfId="0" applyFont="1" applyFill="1" applyBorder="1" applyAlignment="1">
      <alignment horizontal="left" vertical="center" wrapText="1"/>
    </xf>
    <xf numFmtId="0" fontId="15" fillId="2" borderId="14" xfId="0" applyFont="1" applyFill="1" applyBorder="1" applyAlignment="1">
      <alignment horizontal="left" vertical="center" wrapText="1"/>
    </xf>
    <xf numFmtId="0" fontId="15" fillId="2" borderId="11"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15" xfId="0" applyFont="1" applyFill="1" applyBorder="1" applyAlignment="1">
      <alignment horizontal="left" vertical="center" wrapText="1"/>
    </xf>
    <xf numFmtId="0" fontId="15" fillId="0" borderId="1"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3" xfId="0" applyFont="1" applyBorder="1" applyAlignment="1">
      <alignment horizontal="center" vertical="center" wrapText="1"/>
    </xf>
    <xf numFmtId="0" fontId="9" fillId="2" borderId="0" xfId="0" applyFont="1" applyFill="1" applyAlignment="1">
      <alignment horizontal="center"/>
    </xf>
    <xf numFmtId="0" fontId="5" fillId="2" borderId="7" xfId="0" applyFont="1" applyFill="1" applyBorder="1" applyAlignment="1">
      <alignment horizontal="right"/>
    </xf>
    <xf numFmtId="0" fontId="5" fillId="2" borderId="12"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7" xfId="0" applyFont="1" applyFill="1" applyBorder="1" applyAlignment="1">
      <alignment horizontal="right" vertical="top"/>
    </xf>
    <xf numFmtId="0" fontId="9" fillId="2" borderId="0" xfId="3" applyFont="1" applyFill="1" applyAlignment="1">
      <alignment horizontal="right" vertical="top" wrapText="1"/>
    </xf>
    <xf numFmtId="0" fontId="5" fillId="2" borderId="2" xfId="3" applyFont="1" applyFill="1" applyBorder="1" applyAlignment="1">
      <alignment horizontal="center" vertical="top" wrapText="1"/>
    </xf>
    <xf numFmtId="0" fontId="14" fillId="2" borderId="0" xfId="3" applyFont="1" applyFill="1" applyAlignment="1">
      <alignment horizontal="center" vertical="top"/>
    </xf>
    <xf numFmtId="0" fontId="8" fillId="2" borderId="0" xfId="3" applyFont="1" applyFill="1" applyAlignment="1">
      <alignment horizontal="center" vertical="top"/>
    </xf>
    <xf numFmtId="0" fontId="9" fillId="2" borderId="0" xfId="3" applyFont="1" applyFill="1" applyAlignment="1">
      <alignment horizontal="center" vertical="top" wrapText="1"/>
    </xf>
    <xf numFmtId="0" fontId="5" fillId="2" borderId="5" xfId="3" applyFont="1" applyFill="1" applyBorder="1" applyAlignment="1">
      <alignment horizontal="center" vertical="top"/>
    </xf>
    <xf numFmtId="0" fontId="5" fillId="2" borderId="6" xfId="3" applyFont="1" applyFill="1" applyBorder="1" applyAlignment="1">
      <alignment horizontal="center" vertical="top"/>
    </xf>
    <xf numFmtId="0" fontId="9" fillId="0" borderId="0" xfId="3" applyFont="1" applyAlignment="1">
      <alignment horizontal="right" vertical="top" wrapText="1"/>
    </xf>
    <xf numFmtId="0" fontId="10" fillId="0" borderId="0" xfId="3" applyFont="1" applyAlignment="1">
      <alignment horizontal="center" vertical="top"/>
    </xf>
    <xf numFmtId="0" fontId="14" fillId="0" borderId="0" xfId="3" applyFont="1" applyAlignment="1">
      <alignment horizontal="center" vertical="top"/>
    </xf>
    <xf numFmtId="0" fontId="11" fillId="0" borderId="0" xfId="3" applyFont="1" applyAlignment="1">
      <alignment horizontal="center" vertical="top"/>
    </xf>
    <xf numFmtId="0" fontId="5" fillId="0" borderId="5" xfId="3" applyFont="1" applyBorder="1" applyAlignment="1">
      <alignment horizontal="center" vertical="top"/>
    </xf>
    <xf numFmtId="0" fontId="5" fillId="0" borderId="9" xfId="3" applyFont="1" applyBorder="1" applyAlignment="1">
      <alignment horizontal="center" vertical="top"/>
    </xf>
    <xf numFmtId="0" fontId="5" fillId="0" borderId="2" xfId="3" applyFont="1" applyBorder="1" applyAlignment="1">
      <alignment horizontal="center" vertical="top"/>
    </xf>
    <xf numFmtId="0" fontId="5" fillId="0" borderId="2" xfId="3" applyFont="1" applyBorder="1" applyAlignment="1">
      <alignment horizontal="center" vertical="top" wrapText="1"/>
    </xf>
    <xf numFmtId="0" fontId="5" fillId="0" borderId="6" xfId="3" applyFont="1" applyBorder="1" applyAlignment="1">
      <alignment horizontal="center" vertical="top"/>
    </xf>
    <xf numFmtId="0" fontId="10" fillId="0" borderId="0" xfId="0" applyFont="1" applyAlignment="1">
      <alignment horizontal="left" vertical="top"/>
    </xf>
    <xf numFmtId="0" fontId="10" fillId="0" borderId="0" xfId="3" applyFont="1" applyAlignment="1">
      <alignment horizontal="left" vertical="top"/>
    </xf>
    <xf numFmtId="0" fontId="6" fillId="0" borderId="0" xfId="0" applyFont="1" applyAlignment="1">
      <alignment horizontal="right" vertical="top"/>
    </xf>
    <xf numFmtId="0" fontId="8" fillId="0" borderId="0" xfId="3" applyFont="1" applyAlignment="1">
      <alignment horizontal="center" vertical="top"/>
    </xf>
    <xf numFmtId="0" fontId="5" fillId="0" borderId="1" xfId="3" applyFont="1" applyBorder="1" applyAlignment="1">
      <alignment horizontal="center" vertical="top" wrapText="1"/>
    </xf>
    <xf numFmtId="0" fontId="5" fillId="0" borderId="3" xfId="3" applyFont="1" applyBorder="1" applyAlignment="1">
      <alignment horizontal="center" vertical="top" wrapText="1"/>
    </xf>
    <xf numFmtId="0" fontId="9" fillId="0" borderId="5" xfId="3" applyFont="1" applyBorder="1" applyAlignment="1">
      <alignment horizontal="center" vertical="top"/>
    </xf>
    <xf numFmtId="0" fontId="9" fillId="0" borderId="9" xfId="3" applyFont="1" applyBorder="1" applyAlignment="1">
      <alignment horizontal="center" vertical="top"/>
    </xf>
    <xf numFmtId="0" fontId="9" fillId="0" borderId="16" xfId="3" applyFont="1" applyBorder="1" applyAlignment="1">
      <alignment horizontal="center" vertical="top"/>
    </xf>
    <xf numFmtId="0" fontId="7" fillId="0" borderId="0" xfId="3" applyFont="1" applyAlignment="1">
      <alignment horizontal="center" vertical="top"/>
    </xf>
    <xf numFmtId="0" fontId="65" fillId="0" borderId="5" xfId="3" applyFont="1" applyBorder="1" applyAlignment="1">
      <alignment horizontal="center" vertical="top"/>
    </xf>
    <xf numFmtId="0" fontId="65" fillId="0" borderId="6" xfId="3" applyFont="1" applyBorder="1" applyAlignment="1">
      <alignment horizontal="center" vertical="top"/>
    </xf>
    <xf numFmtId="0" fontId="9" fillId="0" borderId="0" xfId="3" applyFont="1" applyAlignment="1">
      <alignment horizontal="center" vertical="top" wrapText="1"/>
    </xf>
    <xf numFmtId="0" fontId="5" fillId="0" borderId="5" xfId="3" applyFont="1" applyBorder="1" applyAlignment="1">
      <alignment horizontal="center" vertical="top" wrapText="1"/>
    </xf>
    <xf numFmtId="0" fontId="5" fillId="0" borderId="9" xfId="3" applyFont="1" applyBorder="1" applyAlignment="1">
      <alignment horizontal="center" vertical="top" wrapText="1"/>
    </xf>
    <xf numFmtId="0" fontId="5" fillId="0" borderId="6" xfId="3" applyFont="1" applyBorder="1" applyAlignment="1">
      <alignment horizontal="center" vertical="top" wrapText="1"/>
    </xf>
    <xf numFmtId="0" fontId="9" fillId="0" borderId="12" xfId="3" applyFont="1" applyBorder="1" applyAlignment="1">
      <alignment horizontal="left" vertical="top" wrapText="1"/>
    </xf>
    <xf numFmtId="0" fontId="9" fillId="0" borderId="13" xfId="3" applyFont="1" applyBorder="1" applyAlignment="1">
      <alignment horizontal="left" vertical="top" wrapText="1"/>
    </xf>
    <xf numFmtId="0" fontId="9" fillId="0" borderId="14" xfId="3" applyFont="1" applyBorder="1" applyAlignment="1">
      <alignment horizontal="left" vertical="top" wrapText="1"/>
    </xf>
    <xf numFmtId="0" fontId="9" fillId="0" borderId="11" xfId="3" applyFont="1" applyBorder="1" applyAlignment="1">
      <alignment horizontal="left" vertical="top" wrapText="1"/>
    </xf>
    <xf numFmtId="0" fontId="9" fillId="0" borderId="0" xfId="3" applyFont="1" applyBorder="1" applyAlignment="1">
      <alignment horizontal="left" vertical="top" wrapText="1"/>
    </xf>
    <xf numFmtId="0" fontId="9" fillId="0" borderId="17" xfId="3" applyFont="1" applyBorder="1" applyAlignment="1">
      <alignment horizontal="left" vertical="top" wrapText="1"/>
    </xf>
    <xf numFmtId="0" fontId="9" fillId="0" borderId="8" xfId="3" applyFont="1" applyBorder="1" applyAlignment="1">
      <alignment horizontal="left" vertical="top" wrapText="1"/>
    </xf>
    <xf numFmtId="0" fontId="9" fillId="0" borderId="7" xfId="3" applyFont="1" applyBorder="1" applyAlignment="1">
      <alignment horizontal="left" vertical="top" wrapText="1"/>
    </xf>
    <xf numFmtId="0" fontId="9" fillId="0" borderId="15" xfId="3" applyFont="1" applyBorder="1" applyAlignment="1">
      <alignment horizontal="left" vertical="top" wrapText="1"/>
    </xf>
    <xf numFmtId="0" fontId="5" fillId="0" borderId="0" xfId="1" applyFont="1" applyAlignment="1">
      <alignment horizontal="center" vertical="top"/>
    </xf>
    <xf numFmtId="0" fontId="20" fillId="0" borderId="7" xfId="0" applyFont="1" applyBorder="1" applyAlignment="1">
      <alignment horizontal="left" vertical="top"/>
    </xf>
    <xf numFmtId="0" fontId="9" fillId="0" borderId="12" xfId="0" applyFont="1" applyBorder="1" applyAlignment="1">
      <alignment horizontal="center" vertical="center" wrapText="1"/>
    </xf>
    <xf numFmtId="0" fontId="9" fillId="0" borderId="13" xfId="0" quotePrefix="1" applyFont="1" applyBorder="1" applyAlignment="1">
      <alignment horizontal="center" vertical="center" wrapText="1"/>
    </xf>
    <xf numFmtId="0" fontId="9" fillId="0" borderId="14" xfId="0" quotePrefix="1" applyFont="1" applyBorder="1" applyAlignment="1">
      <alignment horizontal="center" vertical="center" wrapText="1"/>
    </xf>
    <xf numFmtId="0" fontId="9" fillId="0" borderId="11" xfId="0" quotePrefix="1" applyFont="1" applyBorder="1" applyAlignment="1">
      <alignment horizontal="center" vertical="center" wrapText="1"/>
    </xf>
    <xf numFmtId="0" fontId="9" fillId="0" borderId="0" xfId="0" quotePrefix="1" applyFont="1" applyBorder="1" applyAlignment="1">
      <alignment horizontal="center" vertical="center" wrapText="1"/>
    </xf>
    <xf numFmtId="0" fontId="9" fillId="0" borderId="17" xfId="0" quotePrefix="1" applyFont="1" applyBorder="1" applyAlignment="1">
      <alignment horizontal="center" vertical="center" wrapText="1"/>
    </xf>
    <xf numFmtId="0" fontId="9" fillId="0" borderId="8" xfId="0" quotePrefix="1" applyFont="1" applyBorder="1" applyAlignment="1">
      <alignment horizontal="center" vertical="center" wrapText="1"/>
    </xf>
    <xf numFmtId="0" fontId="9" fillId="0" borderId="7" xfId="0" quotePrefix="1" applyFont="1" applyBorder="1" applyAlignment="1">
      <alignment horizontal="center" vertical="center" wrapText="1"/>
    </xf>
    <xf numFmtId="0" fontId="9" fillId="0" borderId="15" xfId="0" quotePrefix="1" applyFont="1" applyBorder="1" applyAlignment="1">
      <alignment horizontal="center" vertical="center" wrapText="1"/>
    </xf>
    <xf numFmtId="0" fontId="5" fillId="0" borderId="5" xfId="3" applyFont="1" applyBorder="1" applyAlignment="1">
      <alignment horizontal="center"/>
    </xf>
    <xf numFmtId="0" fontId="5" fillId="0" borderId="6" xfId="3" applyFont="1" applyBorder="1" applyAlignment="1">
      <alignment horizontal="center"/>
    </xf>
    <xf numFmtId="0" fontId="75" fillId="0" borderId="0" xfId="0" applyFont="1" applyAlignment="1">
      <alignment horizontal="center"/>
    </xf>
    <xf numFmtId="0" fontId="9" fillId="0" borderId="0" xfId="0" applyFont="1" applyAlignment="1">
      <alignment horizontal="center"/>
    </xf>
    <xf numFmtId="0" fontId="20" fillId="0" borderId="7" xfId="0" applyFont="1" applyBorder="1" applyAlignment="1">
      <alignment horizontal="left"/>
    </xf>
    <xf numFmtId="0" fontId="5" fillId="2" borderId="8" xfId="1" applyFont="1" applyFill="1" applyBorder="1" applyAlignment="1">
      <alignment horizontal="center" vertical="top" wrapText="1"/>
    </xf>
    <xf numFmtId="0" fontId="5" fillId="2" borderId="15" xfId="1" applyFont="1" applyFill="1" applyBorder="1" applyAlignment="1">
      <alignment horizontal="center" vertical="top" wrapText="1"/>
    </xf>
    <xf numFmtId="0" fontId="20" fillId="2" borderId="0" xfId="1" applyFont="1" applyFill="1" applyAlignment="1">
      <alignment horizontal="center" vertical="top" wrapText="1"/>
    </xf>
    <xf numFmtId="0" fontId="18" fillId="2" borderId="0" xfId="1" applyFont="1" applyFill="1" applyAlignment="1">
      <alignment horizontal="center" vertical="top" wrapText="1"/>
    </xf>
    <xf numFmtId="0" fontId="5" fillId="2" borderId="10" xfId="0" applyFont="1" applyFill="1" applyBorder="1" applyAlignment="1">
      <alignment horizontal="center" vertical="top" wrapText="1"/>
    </xf>
    <xf numFmtId="0" fontId="5" fillId="2" borderId="1" xfId="1" quotePrefix="1" applyFont="1" applyFill="1" applyBorder="1" applyAlignment="1">
      <alignment horizontal="center" vertical="top" wrapText="1"/>
    </xf>
    <xf numFmtId="0" fontId="5" fillId="2" borderId="3" xfId="1" quotePrefix="1" applyFont="1" applyFill="1" applyBorder="1" applyAlignment="1">
      <alignment horizontal="center" vertical="top" wrapText="1"/>
    </xf>
    <xf numFmtId="0" fontId="20" fillId="2" borderId="0" xfId="0" applyFont="1" applyFill="1" applyBorder="1" applyAlignment="1">
      <alignment horizontal="right" vertical="top" wrapText="1"/>
    </xf>
    <xf numFmtId="0" fontId="5" fillId="2" borderId="2" xfId="1" quotePrefix="1" applyFont="1" applyFill="1" applyBorder="1" applyAlignment="1">
      <alignment horizontal="center" vertical="top" wrapText="1"/>
    </xf>
    <xf numFmtId="0" fontId="5" fillId="0" borderId="2" xfId="1" applyFont="1" applyBorder="1" applyAlignment="1">
      <alignment horizontal="left" vertical="top"/>
    </xf>
    <xf numFmtId="0" fontId="20" fillId="0" borderId="0" xfId="1" applyFont="1" applyAlignment="1">
      <alignment horizontal="right" vertical="top"/>
    </xf>
    <xf numFmtId="0" fontId="18" fillId="0" borderId="0" xfId="1" applyFont="1" applyAlignment="1">
      <alignment horizontal="center" vertical="top"/>
    </xf>
    <xf numFmtId="0" fontId="5" fillId="3" borderId="1" xfId="0" applyFont="1" applyFill="1" applyBorder="1" applyAlignment="1">
      <alignment horizontal="center" vertical="top" wrapText="1"/>
    </xf>
    <xf numFmtId="0" fontId="5" fillId="3" borderId="10" xfId="0" applyFont="1" applyFill="1" applyBorder="1" applyAlignment="1">
      <alignment horizontal="center" vertical="top" wrapText="1"/>
    </xf>
    <xf numFmtId="0" fontId="5" fillId="3" borderId="2" xfId="1" applyFont="1" applyFill="1" applyBorder="1" applyAlignment="1">
      <alignment horizontal="center" vertical="top" wrapText="1"/>
    </xf>
    <xf numFmtId="0" fontId="20" fillId="0" borderId="7" xfId="0" applyFont="1" applyBorder="1" applyAlignment="1">
      <alignment horizontal="center" vertical="top"/>
    </xf>
    <xf numFmtId="0" fontId="14" fillId="0" borderId="0" xfId="0" applyFont="1" applyAlignment="1">
      <alignment horizontal="center" vertical="top" wrapText="1"/>
    </xf>
    <xf numFmtId="0" fontId="9" fillId="0" borderId="0" xfId="0" applyFont="1" applyAlignment="1">
      <alignment horizontal="center" vertical="top" wrapText="1"/>
    </xf>
    <xf numFmtId="0" fontId="77" fillId="0" borderId="0" xfId="0" applyFont="1" applyBorder="1" applyAlignment="1">
      <alignment horizontal="center" vertical="top" wrapText="1"/>
    </xf>
    <xf numFmtId="0" fontId="20" fillId="0" borderId="7" xfId="0" applyFont="1" applyBorder="1" applyAlignment="1">
      <alignment horizontal="center" vertical="top" wrapText="1"/>
    </xf>
    <xf numFmtId="0" fontId="5" fillId="0" borderId="7" xfId="0" applyFont="1" applyBorder="1" applyAlignment="1">
      <alignment horizontal="left" vertical="top" wrapText="1"/>
    </xf>
    <xf numFmtId="0" fontId="68" fillId="0" borderId="1" xfId="0" applyFont="1" applyBorder="1" applyAlignment="1">
      <alignment horizontal="center" vertical="top" wrapText="1"/>
    </xf>
    <xf numFmtId="0" fontId="68" fillId="0" borderId="10" xfId="0" applyFont="1" applyBorder="1" applyAlignment="1">
      <alignment horizontal="center" vertical="top" wrapText="1"/>
    </xf>
    <xf numFmtId="0" fontId="68" fillId="0" borderId="3" xfId="0" applyFont="1" applyBorder="1" applyAlignment="1">
      <alignment horizontal="center" vertical="top" wrapText="1"/>
    </xf>
    <xf numFmtId="0" fontId="68" fillId="0" borderId="12" xfId="0" applyFont="1" applyBorder="1" applyAlignment="1">
      <alignment horizontal="center" vertical="top" wrapText="1"/>
    </xf>
    <xf numFmtId="0" fontId="68" fillId="0" borderId="13" xfId="0" applyFont="1" applyBorder="1" applyAlignment="1">
      <alignment horizontal="center" vertical="top" wrapText="1"/>
    </xf>
    <xf numFmtId="0" fontId="68" fillId="0" borderId="14" xfId="0" applyFont="1" applyBorder="1" applyAlignment="1">
      <alignment horizontal="center" vertical="top" wrapText="1"/>
    </xf>
    <xf numFmtId="0" fontId="68" fillId="0" borderId="11" xfId="0" applyFont="1" applyBorder="1" applyAlignment="1">
      <alignment horizontal="center" vertical="top" wrapText="1"/>
    </xf>
    <xf numFmtId="0" fontId="68" fillId="0" borderId="0" xfId="0" applyFont="1" applyBorder="1" applyAlignment="1">
      <alignment horizontal="center" vertical="top" wrapText="1"/>
    </xf>
    <xf numFmtId="0" fontId="68" fillId="0" borderId="17" xfId="0" applyFont="1" applyBorder="1" applyAlignment="1">
      <alignment horizontal="center" vertical="top" wrapText="1"/>
    </xf>
    <xf numFmtId="0" fontId="78" fillId="0" borderId="12" xfId="0" applyFont="1" applyBorder="1" applyAlignment="1">
      <alignment horizontal="center" vertical="center" wrapText="1"/>
    </xf>
    <xf numFmtId="0" fontId="78" fillId="0" borderId="13" xfId="0" applyFont="1" applyBorder="1" applyAlignment="1">
      <alignment horizontal="center" vertical="center" wrapText="1"/>
    </xf>
    <xf numFmtId="0" fontId="78" fillId="0" borderId="14" xfId="0" applyFont="1" applyBorder="1" applyAlignment="1">
      <alignment horizontal="center" vertical="center" wrapText="1"/>
    </xf>
    <xf numFmtId="0" fontId="78" fillId="0" borderId="11" xfId="0" applyFont="1" applyBorder="1" applyAlignment="1">
      <alignment horizontal="center" vertical="center" wrapText="1"/>
    </xf>
    <xf numFmtId="0" fontId="78" fillId="0" borderId="0" xfId="0" applyFont="1" applyBorder="1" applyAlignment="1">
      <alignment horizontal="center" vertical="center" wrapText="1"/>
    </xf>
    <xf numFmtId="0" fontId="78" fillId="0" borderId="17" xfId="0" applyFont="1" applyBorder="1" applyAlignment="1">
      <alignment horizontal="center" vertical="center" wrapText="1"/>
    </xf>
    <xf numFmtId="0" fontId="78" fillId="0" borderId="8" xfId="0" applyFont="1" applyBorder="1" applyAlignment="1">
      <alignment horizontal="center" vertical="center" wrapText="1"/>
    </xf>
    <xf numFmtId="0" fontId="78" fillId="0" borderId="7" xfId="0" applyFont="1" applyBorder="1" applyAlignment="1">
      <alignment horizontal="center" vertical="center" wrapText="1"/>
    </xf>
    <xf numFmtId="0" fontId="78" fillId="0" borderId="15" xfId="0" applyFont="1" applyBorder="1" applyAlignment="1">
      <alignment horizontal="center" vertical="center" wrapText="1"/>
    </xf>
    <xf numFmtId="0" fontId="52" fillId="0" borderId="2" xfId="0" applyFont="1" applyBorder="1" applyAlignment="1">
      <alignment horizontal="center" vertical="top" wrapText="1"/>
    </xf>
    <xf numFmtId="0" fontId="68" fillId="0" borderId="2" xfId="0" applyFont="1" applyBorder="1" applyAlignment="1">
      <alignment horizontal="center" vertical="top" wrapText="1"/>
    </xf>
    <xf numFmtId="0" fontId="7" fillId="0" borderId="0" xfId="0" applyFont="1" applyAlignment="1">
      <alignment horizontal="center" vertical="top"/>
    </xf>
    <xf numFmtId="0" fontId="52" fillId="2" borderId="12" xfId="0" applyFont="1" applyFill="1" applyBorder="1" applyAlignment="1">
      <alignment horizontal="center" vertical="center" wrapText="1"/>
    </xf>
    <xf numFmtId="0" fontId="52" fillId="2" borderId="13" xfId="0" applyFont="1" applyFill="1" applyBorder="1" applyAlignment="1">
      <alignment horizontal="center" vertical="center" wrapText="1"/>
    </xf>
    <xf numFmtId="0" fontId="52" fillId="2" borderId="14" xfId="0" applyFont="1" applyFill="1" applyBorder="1" applyAlignment="1">
      <alignment horizontal="center" vertical="center" wrapText="1"/>
    </xf>
    <xf numFmtId="0" fontId="52" fillId="2" borderId="11" xfId="0" applyFont="1" applyFill="1" applyBorder="1" applyAlignment="1">
      <alignment horizontal="center" vertical="center" wrapText="1"/>
    </xf>
    <xf numFmtId="0" fontId="52" fillId="2" borderId="0" xfId="0" applyFont="1" applyFill="1" applyBorder="1" applyAlignment="1">
      <alignment horizontal="center" vertical="center" wrapText="1"/>
    </xf>
    <xf numFmtId="0" fontId="52" fillId="2" borderId="17" xfId="0" applyFont="1" applyFill="1" applyBorder="1" applyAlignment="1">
      <alignment horizontal="center" vertical="center" wrapText="1"/>
    </xf>
    <xf numFmtId="0" fontId="52" fillId="2" borderId="8" xfId="0" applyFont="1" applyFill="1" applyBorder="1" applyAlignment="1">
      <alignment horizontal="center" vertical="center" wrapText="1"/>
    </xf>
    <xf numFmtId="0" fontId="52" fillId="2" borderId="7" xfId="0" applyFont="1" applyFill="1" applyBorder="1" applyAlignment="1">
      <alignment horizontal="center" vertical="center" wrapText="1"/>
    </xf>
    <xf numFmtId="0" fontId="52" fillId="2" borderId="15" xfId="0" applyFont="1" applyFill="1" applyBorder="1" applyAlignment="1">
      <alignment horizontal="center" vertical="center" wrapText="1"/>
    </xf>
    <xf numFmtId="0" fontId="79" fillId="0" borderId="0" xfId="0" applyFont="1" applyAlignment="1">
      <alignment horizontal="center" vertical="top"/>
    </xf>
    <xf numFmtId="0" fontId="79" fillId="0" borderId="0" xfId="0" applyFont="1" applyBorder="1" applyAlignment="1">
      <alignment horizontal="center" vertical="top"/>
    </xf>
    <xf numFmtId="0" fontId="84" fillId="0" borderId="2" xfId="0" applyFont="1" applyBorder="1" applyAlignment="1">
      <alignment horizontal="center" vertical="center" wrapText="1"/>
    </xf>
    <xf numFmtId="0" fontId="18" fillId="2" borderId="0" xfId="0" applyFont="1" applyFill="1" applyAlignment="1">
      <alignment horizontal="center" vertical="top"/>
    </xf>
    <xf numFmtId="0" fontId="6" fillId="2" borderId="0" xfId="0" applyFont="1" applyFill="1" applyAlignment="1">
      <alignment horizontal="right" vertical="top"/>
    </xf>
    <xf numFmtId="0" fontId="14" fillId="2" borderId="0" xfId="0" applyFont="1" applyFill="1" applyAlignment="1">
      <alignment horizontal="center" vertical="top" wrapText="1"/>
    </xf>
    <xf numFmtId="0" fontId="7" fillId="2" borderId="0" xfId="0" applyFont="1" applyFill="1" applyAlignment="1">
      <alignment horizontal="center" vertical="top" wrapText="1"/>
    </xf>
    <xf numFmtId="0" fontId="18" fillId="2" borderId="2" xfId="0" applyFont="1" applyFill="1" applyBorder="1" applyAlignment="1">
      <alignment horizontal="center" vertical="top"/>
    </xf>
    <xf numFmtId="0" fontId="18" fillId="2" borderId="0" xfId="0" applyFont="1" applyFill="1" applyAlignment="1">
      <alignment horizontal="center" vertical="top" wrapText="1"/>
    </xf>
    <xf numFmtId="0" fontId="18" fillId="2" borderId="0" xfId="0" applyFont="1" applyFill="1" applyAlignment="1">
      <alignment horizontal="right" vertical="top" wrapText="1"/>
    </xf>
    <xf numFmtId="0" fontId="18" fillId="2" borderId="2" xfId="0" applyFont="1" applyFill="1" applyBorder="1" applyAlignment="1">
      <alignment horizontal="center" vertical="top" wrapText="1"/>
    </xf>
    <xf numFmtId="0" fontId="18" fillId="2" borderId="1" xfId="0" applyFont="1" applyFill="1" applyBorder="1" applyAlignment="1">
      <alignment horizontal="center" vertical="top" wrapText="1"/>
    </xf>
    <xf numFmtId="0" fontId="18" fillId="2" borderId="10" xfId="0" applyFont="1" applyFill="1" applyBorder="1" applyAlignment="1">
      <alignment horizontal="center" vertical="top" wrapText="1"/>
    </xf>
    <xf numFmtId="0" fontId="18" fillId="2" borderId="3" xfId="0" applyFont="1" applyFill="1" applyBorder="1" applyAlignment="1">
      <alignment horizontal="center" vertical="top" wrapText="1"/>
    </xf>
    <xf numFmtId="0" fontId="15" fillId="2" borderId="1" xfId="0" applyFont="1" applyFill="1" applyBorder="1" applyAlignment="1">
      <alignment horizontal="center" vertical="top" wrapText="1"/>
    </xf>
    <xf numFmtId="0" fontId="15" fillId="2" borderId="10" xfId="0" applyFont="1" applyFill="1" applyBorder="1" applyAlignment="1">
      <alignment horizontal="center" vertical="top" wrapText="1"/>
    </xf>
    <xf numFmtId="0" fontId="15" fillId="2" borderId="3" xfId="0" applyFont="1" applyFill="1" applyBorder="1" applyAlignment="1">
      <alignment horizontal="center" vertical="top" wrapText="1"/>
    </xf>
    <xf numFmtId="0" fontId="16" fillId="2" borderId="1" xfId="0" applyFont="1" applyFill="1" applyBorder="1" applyAlignment="1">
      <alignment horizontal="center" vertical="top" wrapText="1"/>
    </xf>
    <xf numFmtId="0" fontId="16" fillId="2" borderId="3" xfId="0" applyFont="1" applyFill="1" applyBorder="1" applyAlignment="1">
      <alignment horizontal="center" vertical="top" wrapText="1"/>
    </xf>
    <xf numFmtId="0" fontId="15" fillId="2" borderId="0" xfId="0" applyFont="1" applyFill="1" applyAlignment="1">
      <alignment horizontal="center" vertical="top" wrapText="1"/>
    </xf>
    <xf numFmtId="0" fontId="41" fillId="2" borderId="2" xfId="0" applyFont="1" applyFill="1" applyBorder="1" applyAlignment="1">
      <alignment horizontal="center" vertical="top" wrapText="1"/>
    </xf>
    <xf numFmtId="0" fontId="41" fillId="2" borderId="5" xfId="0" applyFont="1" applyFill="1" applyBorder="1" applyAlignment="1">
      <alignment horizontal="center" vertical="top" wrapText="1"/>
    </xf>
    <xf numFmtId="0" fontId="41" fillId="2" borderId="9" xfId="0" applyFont="1" applyFill="1" applyBorder="1" applyAlignment="1">
      <alignment horizontal="center" vertical="top" wrapText="1"/>
    </xf>
    <xf numFmtId="0" fontId="41" fillId="2" borderId="6" xfId="0" applyFont="1" applyFill="1" applyBorder="1" applyAlignment="1">
      <alignment horizontal="center" vertical="top" wrapText="1"/>
    </xf>
    <xf numFmtId="0" fontId="41" fillId="2" borderId="12" xfId="0" applyFont="1" applyFill="1" applyBorder="1" applyAlignment="1">
      <alignment horizontal="center" vertical="top" wrapText="1"/>
    </xf>
    <xf numFmtId="0" fontId="41" fillId="2" borderId="8" xfId="0" applyFont="1" applyFill="1" applyBorder="1" applyAlignment="1">
      <alignment horizontal="center" vertical="top" wrapText="1"/>
    </xf>
    <xf numFmtId="0" fontId="65" fillId="2" borderId="5" xfId="0" applyFont="1" applyFill="1" applyBorder="1" applyAlignment="1">
      <alignment horizontal="center" vertical="top"/>
    </xf>
    <xf numFmtId="0" fontId="65" fillId="2" borderId="6" xfId="0" applyFont="1" applyFill="1" applyBorder="1" applyAlignment="1">
      <alignment horizontal="center" vertical="top"/>
    </xf>
    <xf numFmtId="0" fontId="41" fillId="2" borderId="5" xfId="0" applyFont="1" applyFill="1" applyBorder="1" applyAlignment="1">
      <alignment horizontal="center" vertical="top"/>
    </xf>
    <xf numFmtId="0" fontId="41" fillId="2" borderId="6" xfId="0" applyFont="1" applyFill="1" applyBorder="1" applyAlignment="1">
      <alignment horizontal="center" vertical="top"/>
    </xf>
    <xf numFmtId="0" fontId="14" fillId="2" borderId="12"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15" xfId="0" applyFont="1" applyFill="1" applyBorder="1" applyAlignment="1">
      <alignment horizontal="center" vertical="center"/>
    </xf>
    <xf numFmtId="0" fontId="65" fillId="2" borderId="12" xfId="0" applyFont="1" applyFill="1" applyBorder="1" applyAlignment="1">
      <alignment horizontal="center" vertical="center"/>
    </xf>
    <xf numFmtId="0" fontId="65" fillId="2" borderId="13" xfId="0" applyFont="1" applyFill="1" applyBorder="1" applyAlignment="1">
      <alignment horizontal="center" vertical="center"/>
    </xf>
    <xf numFmtId="0" fontId="65" fillId="2" borderId="14" xfId="0" applyFont="1" applyFill="1" applyBorder="1" applyAlignment="1">
      <alignment horizontal="center" vertical="center"/>
    </xf>
    <xf numFmtId="0" fontId="65" fillId="2" borderId="11" xfId="0" applyFont="1" applyFill="1" applyBorder="1" applyAlignment="1">
      <alignment horizontal="center" vertical="center"/>
    </xf>
    <xf numFmtId="0" fontId="65" fillId="2" borderId="0" xfId="0" applyFont="1" applyFill="1" applyBorder="1" applyAlignment="1">
      <alignment horizontal="center" vertical="center"/>
    </xf>
    <xf numFmtId="0" fontId="65" fillId="2" borderId="17" xfId="0" applyFont="1" applyFill="1" applyBorder="1" applyAlignment="1">
      <alignment horizontal="center" vertical="center"/>
    </xf>
    <xf numFmtId="0" fontId="65" fillId="2" borderId="8" xfId="0" applyFont="1" applyFill="1" applyBorder="1" applyAlignment="1">
      <alignment horizontal="center" vertical="center"/>
    </xf>
    <xf numFmtId="0" fontId="65" fillId="2" borderId="7" xfId="0" applyFont="1" applyFill="1" applyBorder="1" applyAlignment="1">
      <alignment horizontal="center" vertical="center"/>
    </xf>
    <xf numFmtId="0" fontId="65" fillId="2" borderId="15" xfId="0" applyFont="1" applyFill="1" applyBorder="1" applyAlignment="1">
      <alignment horizontal="center" vertical="center"/>
    </xf>
    <xf numFmtId="0" fontId="81" fillId="2" borderId="1" xfId="1" applyFont="1" applyFill="1" applyBorder="1" applyAlignment="1">
      <alignment horizontal="center" vertical="top" wrapText="1"/>
    </xf>
    <xf numFmtId="0" fontId="81" fillId="2" borderId="3" xfId="1" applyFont="1" applyFill="1" applyBorder="1" applyAlignment="1">
      <alignment horizontal="center" vertical="top" wrapText="1"/>
    </xf>
    <xf numFmtId="0" fontId="24" fillId="2" borderId="0" xfId="1" applyFont="1" applyFill="1" applyAlignment="1">
      <alignment horizontal="center" vertical="top"/>
    </xf>
    <xf numFmtId="0" fontId="81" fillId="2" borderId="5" xfId="1" applyFont="1" applyFill="1" applyBorder="1" applyAlignment="1">
      <alignment horizontal="center" vertical="top" wrapText="1"/>
    </xf>
    <xf numFmtId="0" fontId="81" fillId="2" borderId="9" xfId="1" applyFont="1" applyFill="1" applyBorder="1" applyAlignment="1">
      <alignment horizontal="center" vertical="top" wrapText="1"/>
    </xf>
    <xf numFmtId="0" fontId="81" fillId="2" borderId="14" xfId="1" applyFont="1" applyFill="1" applyBorder="1" applyAlignment="1">
      <alignment horizontal="center" vertical="top" wrapText="1"/>
    </xf>
    <xf numFmtId="0" fontId="81" fillId="2" borderId="2" xfId="1" applyFont="1" applyFill="1" applyBorder="1" applyAlignment="1">
      <alignment horizontal="center" vertical="top" wrapText="1"/>
    </xf>
    <xf numFmtId="0" fontId="81" fillId="2" borderId="6" xfId="1" applyFont="1" applyFill="1" applyBorder="1" applyAlignment="1">
      <alignment horizontal="center" vertical="top" wrapText="1"/>
    </xf>
    <xf numFmtId="0" fontId="87" fillId="2" borderId="0" xfId="1" applyFont="1" applyFill="1" applyAlignment="1">
      <alignment horizontal="center" vertical="top"/>
    </xf>
    <xf numFmtId="0" fontId="68" fillId="2" borderId="5" xfId="1" applyFont="1" applyFill="1" applyBorder="1" applyAlignment="1">
      <alignment horizontal="center" vertical="top"/>
    </xf>
    <xf numFmtId="0" fontId="68" fillId="2" borderId="6" xfId="1" applyFont="1" applyFill="1" applyBorder="1" applyAlignment="1">
      <alignment horizontal="center" vertical="top"/>
    </xf>
    <xf numFmtId="0" fontId="24" fillId="2" borderId="2" xfId="1" applyFont="1" applyFill="1" applyBorder="1" applyAlignment="1">
      <alignment horizontal="center" vertical="top" wrapText="1"/>
    </xf>
    <xf numFmtId="0" fontId="52" fillId="2" borderId="13" xfId="1" applyFont="1" applyFill="1" applyBorder="1" applyAlignment="1">
      <alignment horizontal="left" vertical="top" wrapText="1"/>
    </xf>
    <xf numFmtId="0" fontId="24" fillId="2" borderId="1" xfId="1" applyFont="1" applyFill="1" applyBorder="1" applyAlignment="1">
      <alignment horizontal="center" vertical="top" wrapText="1"/>
    </xf>
    <xf numFmtId="0" fontId="24" fillId="2" borderId="3" xfId="1" applyFont="1" applyFill="1" applyBorder="1" applyAlignment="1">
      <alignment horizontal="center" vertical="top" wrapText="1"/>
    </xf>
    <xf numFmtId="0" fontId="52" fillId="2" borderId="5" xfId="1" applyFont="1" applyFill="1" applyBorder="1" applyAlignment="1">
      <alignment horizontal="center" vertical="top"/>
    </xf>
    <xf numFmtId="0" fontId="52" fillId="2" borderId="6" xfId="1" applyFont="1" applyFill="1" applyBorder="1" applyAlignment="1">
      <alignment horizontal="center" vertical="top"/>
    </xf>
    <xf numFmtId="0" fontId="23" fillId="2" borderId="0" xfId="1" applyFont="1" applyFill="1" applyAlignment="1">
      <alignment horizontal="center" vertical="top"/>
    </xf>
    <xf numFmtId="0" fontId="15" fillId="2" borderId="0" xfId="0" applyFont="1" applyFill="1" applyBorder="1" applyAlignment="1">
      <alignment horizontal="center" vertical="top"/>
    </xf>
    <xf numFmtId="0" fontId="83" fillId="2" borderId="1" xfId="1" applyFont="1" applyFill="1" applyBorder="1" applyAlignment="1">
      <alignment horizontal="center" vertical="top" wrapText="1"/>
    </xf>
    <xf numFmtId="0" fontId="83" fillId="2" borderId="3" xfId="1" applyFont="1" applyFill="1" applyBorder="1" applyAlignment="1">
      <alignment horizontal="center" vertical="top" wrapText="1"/>
    </xf>
    <xf numFmtId="0" fontId="83" fillId="2" borderId="5" xfId="1" applyFont="1" applyFill="1" applyBorder="1" applyAlignment="1">
      <alignment horizontal="center" vertical="top" wrapText="1"/>
    </xf>
    <xf numFmtId="0" fontId="83" fillId="2" borderId="9" xfId="1" applyFont="1" applyFill="1" applyBorder="1" applyAlignment="1">
      <alignment horizontal="center" vertical="top" wrapText="1"/>
    </xf>
    <xf numFmtId="0" fontId="83" fillId="2" borderId="6" xfId="1" applyFont="1" applyFill="1" applyBorder="1" applyAlignment="1">
      <alignment horizontal="center" vertical="top" wrapText="1"/>
    </xf>
    <xf numFmtId="0" fontId="83" fillId="2" borderId="2" xfId="1" applyFont="1" applyFill="1" applyBorder="1" applyAlignment="1">
      <alignment horizontal="center" vertical="top" wrapText="1"/>
    </xf>
    <xf numFmtId="0" fontId="90" fillId="2" borderId="0" xfId="0" applyFont="1" applyFill="1" applyBorder="1" applyAlignment="1">
      <alignment horizontal="center" vertical="top"/>
    </xf>
    <xf numFmtId="0" fontId="6" fillId="0" borderId="0" xfId="0" applyFont="1" applyAlignment="1">
      <alignment horizontal="center"/>
    </xf>
    <xf numFmtId="0" fontId="83" fillId="0" borderId="5" xfId="1" applyFont="1" applyBorder="1" applyAlignment="1">
      <alignment horizontal="center" vertical="top" wrapText="1"/>
    </xf>
    <xf numFmtId="0" fontId="83" fillId="0" borderId="9" xfId="1" applyFont="1" applyBorder="1" applyAlignment="1">
      <alignment horizontal="center" vertical="top" wrapText="1"/>
    </xf>
    <xf numFmtId="0" fontId="83" fillId="0" borderId="6" xfId="1" applyFont="1" applyBorder="1" applyAlignment="1">
      <alignment horizontal="center" vertical="top" wrapText="1"/>
    </xf>
    <xf numFmtId="0" fontId="83" fillId="0" borderId="1" xfId="1" applyFont="1" applyBorder="1" applyAlignment="1">
      <alignment horizontal="center" vertical="top" wrapText="1"/>
    </xf>
    <xf numFmtId="0" fontId="83" fillId="0" borderId="3" xfId="1" applyFont="1" applyBorder="1" applyAlignment="1">
      <alignment horizontal="center" vertical="top" wrapText="1"/>
    </xf>
    <xf numFmtId="0" fontId="41" fillId="0" borderId="2" xfId="0" applyFont="1" applyBorder="1" applyAlignment="1">
      <alignment horizontal="center" vertical="top" wrapText="1"/>
    </xf>
    <xf numFmtId="0" fontId="83" fillId="0" borderId="2" xfId="1" applyFont="1" applyBorder="1" applyAlignment="1">
      <alignment horizontal="center" vertical="top" wrapText="1"/>
    </xf>
    <xf numFmtId="0" fontId="17" fillId="2" borderId="0" xfId="0" applyFont="1" applyFill="1" applyAlignment="1">
      <alignment horizontal="center" vertical="top"/>
    </xf>
    <xf numFmtId="0" fontId="25" fillId="2" borderId="0" xfId="1" applyFont="1" applyFill="1" applyAlignment="1">
      <alignment horizontal="center" vertical="top"/>
    </xf>
    <xf numFmtId="0" fontId="15" fillId="2" borderId="0" xfId="0" applyFont="1" applyFill="1" applyAlignment="1">
      <alignment horizontal="justify" vertical="top" wrapText="1"/>
    </xf>
    <xf numFmtId="0" fontId="10" fillId="2" borderId="0" xfId="0" applyFont="1" applyFill="1" applyAlignment="1">
      <alignment horizontal="justify" vertical="top" wrapText="1"/>
    </xf>
    <xf numFmtId="0" fontId="10" fillId="2" borderId="0" xfId="0" applyFont="1" applyFill="1" applyAlignment="1">
      <alignment vertical="top" wrapText="1"/>
    </xf>
    <xf numFmtId="0" fontId="24" fillId="2" borderId="5" xfId="1" applyFont="1" applyFill="1" applyBorder="1" applyAlignment="1">
      <alignment horizontal="center" vertical="top"/>
    </xf>
    <xf numFmtId="0" fontId="24" fillId="2" borderId="6" xfId="1" applyFont="1" applyFill="1" applyBorder="1" applyAlignment="1">
      <alignment horizontal="center" vertical="top"/>
    </xf>
    <xf numFmtId="0" fontId="6" fillId="2" borderId="0" xfId="4" applyFont="1" applyFill="1" applyAlignment="1">
      <alignment horizontal="right" vertical="top"/>
    </xf>
    <xf numFmtId="0" fontId="7" fillId="2" borderId="0" xfId="4" applyFont="1" applyFill="1" applyAlignment="1">
      <alignment horizontal="center" vertical="top"/>
    </xf>
    <xf numFmtId="0" fontId="8" fillId="2" borderId="0" xfId="4" applyFont="1" applyFill="1" applyAlignment="1">
      <alignment horizontal="center" vertical="top"/>
    </xf>
    <xf numFmtId="0" fontId="5" fillId="2" borderId="0" xfId="4" applyFont="1" applyFill="1" applyAlignment="1">
      <alignment horizontal="left" vertical="top"/>
    </xf>
    <xf numFmtId="0" fontId="73" fillId="2" borderId="5" xfId="4" applyFont="1" applyFill="1" applyBorder="1" applyAlignment="1">
      <alignment horizontal="center" vertical="top" wrapText="1"/>
    </xf>
    <xf numFmtId="0" fontId="73" fillId="2" borderId="9" xfId="4" applyFont="1" applyFill="1" applyBorder="1" applyAlignment="1">
      <alignment horizontal="center" vertical="top" wrapText="1"/>
    </xf>
    <xf numFmtId="0" fontId="73" fillId="2" borderId="6" xfId="4" applyFont="1" applyFill="1" applyBorder="1" applyAlignment="1">
      <alignment horizontal="center" vertical="top" wrapText="1"/>
    </xf>
    <xf numFmtId="0" fontId="73" fillId="2" borderId="12" xfId="4" applyFont="1" applyFill="1" applyBorder="1" applyAlignment="1">
      <alignment horizontal="center" vertical="top" wrapText="1"/>
    </xf>
    <xf numFmtId="0" fontId="73" fillId="2" borderId="13" xfId="4" applyFont="1" applyFill="1" applyBorder="1" applyAlignment="1">
      <alignment horizontal="center" vertical="top" wrapText="1"/>
    </xf>
    <xf numFmtId="0" fontId="73" fillId="2" borderId="14" xfId="4" applyFont="1" applyFill="1" applyBorder="1" applyAlignment="1">
      <alignment horizontal="center" vertical="top" wrapText="1"/>
    </xf>
    <xf numFmtId="0" fontId="73" fillId="2" borderId="8" xfId="4" applyFont="1" applyFill="1" applyBorder="1" applyAlignment="1">
      <alignment horizontal="center" vertical="top" wrapText="1"/>
    </xf>
    <xf numFmtId="0" fontId="73" fillId="2" borderId="7" xfId="4" applyFont="1" applyFill="1" applyBorder="1" applyAlignment="1">
      <alignment horizontal="center" vertical="top" wrapText="1"/>
    </xf>
    <xf numFmtId="0" fontId="73" fillId="2" borderId="15" xfId="4" applyFont="1" applyFill="1" applyBorder="1" applyAlignment="1">
      <alignment horizontal="center" vertical="top" wrapText="1"/>
    </xf>
    <xf numFmtId="0" fontId="20" fillId="2" borderId="0" xfId="4" applyFont="1" applyFill="1" applyBorder="1" applyAlignment="1">
      <alignment horizontal="center" vertical="top"/>
    </xf>
    <xf numFmtId="0" fontId="73" fillId="2" borderId="1" xfId="4" applyFont="1" applyFill="1" applyBorder="1" applyAlignment="1">
      <alignment horizontal="center" vertical="top" wrapText="1"/>
    </xf>
    <xf numFmtId="0" fontId="73" fillId="2" borderId="3" xfId="4" applyFont="1" applyFill="1" applyBorder="1" applyAlignment="1">
      <alignment horizontal="center" vertical="top" wrapText="1"/>
    </xf>
    <xf numFmtId="0" fontId="9" fillId="2" borderId="0" xfId="4" applyFont="1" applyFill="1" applyAlignment="1">
      <alignment horizontal="right" vertical="top" wrapText="1"/>
    </xf>
    <xf numFmtId="0" fontId="9" fillId="2" borderId="0" xfId="4" applyFont="1" applyFill="1" applyAlignment="1">
      <alignment horizontal="center" vertical="top" wrapText="1"/>
    </xf>
    <xf numFmtId="0" fontId="73" fillId="2" borderId="5" xfId="4" applyFont="1" applyFill="1" applyBorder="1" applyAlignment="1">
      <alignment horizontal="center" vertical="top"/>
    </xf>
    <xf numFmtId="0" fontId="73" fillId="2" borderId="9" xfId="4" applyFont="1" applyFill="1" applyBorder="1" applyAlignment="1">
      <alignment horizontal="center" vertical="top"/>
    </xf>
    <xf numFmtId="0" fontId="73" fillId="2" borderId="6" xfId="4" applyFont="1" applyFill="1" applyBorder="1" applyAlignment="1">
      <alignment horizontal="center" vertical="top"/>
    </xf>
    <xf numFmtId="0" fontId="41" fillId="2" borderId="5" xfId="4" applyFont="1" applyFill="1" applyBorder="1" applyAlignment="1">
      <alignment horizontal="center" vertical="top"/>
    </xf>
    <xf numFmtId="0" fontId="41" fillId="2" borderId="6" xfId="4" applyFont="1" applyFill="1" applyBorder="1" applyAlignment="1">
      <alignment horizontal="center" vertical="top"/>
    </xf>
    <xf numFmtId="0" fontId="8" fillId="2" borderId="5" xfId="4" applyFont="1" applyFill="1" applyBorder="1" applyAlignment="1">
      <alignment horizontal="center" vertical="top" wrapText="1"/>
    </xf>
    <xf numFmtId="0" fontId="8" fillId="2" borderId="9" xfId="4" applyFont="1" applyFill="1" applyBorder="1" applyAlignment="1">
      <alignment horizontal="center" vertical="top" wrapText="1"/>
    </xf>
    <xf numFmtId="0" fontId="8" fillId="2" borderId="6" xfId="4" applyFont="1" applyFill="1" applyBorder="1" applyAlignment="1">
      <alignment horizontal="center" vertical="top" wrapText="1"/>
    </xf>
    <xf numFmtId="0" fontId="5" fillId="0" borderId="0" xfId="3" applyFont="1" applyAlignment="1">
      <alignment horizontal="center" vertical="top"/>
    </xf>
    <xf numFmtId="0" fontId="5" fillId="0" borderId="0" xfId="3" applyFont="1" applyAlignment="1">
      <alignment horizontal="left" vertical="top"/>
    </xf>
    <xf numFmtId="0" fontId="8" fillId="0" borderId="0" xfId="3" applyFont="1" applyAlignment="1">
      <alignment horizontal="center" vertical="top" wrapText="1"/>
    </xf>
    <xf numFmtId="0" fontId="20" fillId="0" borderId="7" xfId="3" applyFont="1" applyBorder="1" applyAlignment="1">
      <alignment horizontal="right" vertical="top"/>
    </xf>
    <xf numFmtId="0" fontId="10" fillId="0" borderId="0" xfId="3" applyFont="1" applyAlignment="1">
      <alignment vertical="top"/>
    </xf>
    <xf numFmtId="0" fontId="5" fillId="0" borderId="0" xfId="3" applyFont="1" applyAlignment="1">
      <alignment horizontal="center" vertical="top" wrapText="1"/>
    </xf>
    <xf numFmtId="0" fontId="65" fillId="0" borderId="2" xfId="3" applyFont="1" applyBorder="1" applyAlignment="1">
      <alignment horizontal="center" vertical="top" wrapText="1"/>
    </xf>
    <xf numFmtId="0" fontId="65" fillId="0" borderId="2" xfId="3" applyFont="1" applyBorder="1" applyAlignment="1">
      <alignment horizontal="center" vertical="top"/>
    </xf>
    <xf numFmtId="0" fontId="5" fillId="0" borderId="0" xfId="3" applyFont="1" applyAlignment="1">
      <alignment horizontal="right" vertical="top" wrapText="1"/>
    </xf>
    <xf numFmtId="0" fontId="7" fillId="0" borderId="12" xfId="3" applyFont="1" applyBorder="1" applyAlignment="1">
      <alignment horizontal="center" vertical="center"/>
    </xf>
    <xf numFmtId="0" fontId="7" fillId="0" borderId="13" xfId="3" applyFont="1" applyBorder="1" applyAlignment="1">
      <alignment horizontal="center" vertical="center"/>
    </xf>
    <xf numFmtId="0" fontId="7" fillId="0" borderId="14" xfId="3" applyFont="1" applyBorder="1" applyAlignment="1">
      <alignment horizontal="center" vertical="center"/>
    </xf>
    <xf numFmtId="0" fontId="7" fillId="0" borderId="11" xfId="3" applyFont="1" applyBorder="1" applyAlignment="1">
      <alignment horizontal="center" vertical="center"/>
    </xf>
    <xf numFmtId="0" fontId="7" fillId="0" borderId="0" xfId="3" applyFont="1" applyBorder="1" applyAlignment="1">
      <alignment horizontal="center" vertical="center"/>
    </xf>
    <xf numFmtId="0" fontId="7" fillId="0" borderId="17" xfId="3" applyFont="1" applyBorder="1" applyAlignment="1">
      <alignment horizontal="center" vertical="center"/>
    </xf>
    <xf numFmtId="0" fontId="7" fillId="0" borderId="8" xfId="3" applyFont="1" applyBorder="1" applyAlignment="1">
      <alignment horizontal="center" vertical="center"/>
    </xf>
    <xf numFmtId="0" fontId="7" fillId="0" borderId="7" xfId="3" applyFont="1" applyBorder="1" applyAlignment="1">
      <alignment horizontal="center" vertical="center"/>
    </xf>
    <xf numFmtId="0" fontId="7" fillId="0" borderId="15" xfId="3" applyFont="1" applyBorder="1" applyAlignment="1">
      <alignment horizontal="center" vertical="center"/>
    </xf>
    <xf numFmtId="0" fontId="17" fillId="0" borderId="0" xfId="3" applyFont="1" applyAlignment="1">
      <alignment horizontal="center" vertical="top"/>
    </xf>
    <xf numFmtId="0" fontId="7" fillId="0" borderId="2" xfId="3" applyFont="1" applyBorder="1" applyAlignment="1">
      <alignment horizontal="center" vertical="center"/>
    </xf>
  </cellXfs>
  <cellStyles count="12">
    <cellStyle name="Hyperlink" xfId="6" builtinId="8"/>
    <cellStyle name="Normal" xfId="0" builtinId="0"/>
    <cellStyle name="Normal 2" xfId="1" xr:uid="{00000000-0005-0000-0000-000002000000}"/>
    <cellStyle name="Normal 2 2" xfId="2" xr:uid="{00000000-0005-0000-0000-000003000000}"/>
    <cellStyle name="Normal 2 3" xfId="7" xr:uid="{00000000-0005-0000-0000-000004000000}"/>
    <cellStyle name="Normal 2 4" xfId="8" xr:uid="{00000000-0005-0000-0000-000005000000}"/>
    <cellStyle name="Normal 2 5" xfId="11" xr:uid="{00000000-0005-0000-0000-000006000000}"/>
    <cellStyle name="Normal 3" xfId="3" xr:uid="{00000000-0005-0000-0000-000007000000}"/>
    <cellStyle name="Normal 3 2" xfId="4" xr:uid="{00000000-0005-0000-0000-000008000000}"/>
    <cellStyle name="Normal 4" xfId="5" xr:uid="{00000000-0005-0000-0000-000009000000}"/>
    <cellStyle name="Normal 6" xfId="10" xr:uid="{00000000-0005-0000-0000-00000A000000}"/>
    <cellStyle name="Percent" xfId="9"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oneCellAnchor>
    <xdr:from>
      <xdr:col>0</xdr:col>
      <xdr:colOff>61384</xdr:colOff>
      <xdr:row>0</xdr:row>
      <xdr:rowOff>84667</xdr:rowOff>
    </xdr:from>
    <xdr:ext cx="8780992" cy="5442964"/>
    <xdr:sp macro="" textlink="">
      <xdr:nvSpPr>
        <xdr:cNvPr id="2" name="Rectangle 1">
          <a:extLst>
            <a:ext uri="{FF2B5EF4-FFF2-40B4-BE49-F238E27FC236}">
              <a16:creationId xmlns:a16="http://schemas.microsoft.com/office/drawing/2014/main" id="{00000000-0008-0000-0000-000002000000}"/>
            </a:ext>
          </a:extLst>
        </xdr:cNvPr>
        <xdr:cNvSpPr/>
      </xdr:nvSpPr>
      <xdr:spPr>
        <a:xfrm>
          <a:off x="61384" y="84667"/>
          <a:ext cx="8780992" cy="5442964"/>
        </a:xfrm>
        <a:prstGeom prst="rect">
          <a:avLst/>
        </a:prstGeom>
        <a:noFill/>
      </xdr:spPr>
      <xdr:txBody>
        <a:bodyPr wrap="square" lIns="91440" tIns="45720" rIns="91440" bIns="45720">
          <a:noAutofit/>
        </a:bodyPr>
        <a:lstStyle/>
        <a:p>
          <a:pPr algn="ctr">
            <a:lnSpc>
              <a:spcPts val="6300"/>
            </a:lnSpc>
          </a:pPr>
          <a:r>
            <a:rPr lang="en-U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Annual Work Plan &amp; Budget</a:t>
          </a:r>
        </a:p>
        <a:p>
          <a:pPr algn="ctr">
            <a:lnSpc>
              <a:spcPts val="6300"/>
            </a:lnSpc>
          </a:pPr>
          <a:r>
            <a:rPr lang="en-U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2020-21</a:t>
          </a:r>
        </a:p>
        <a:p>
          <a:pPr algn="ctr">
            <a:lnSpc>
              <a:spcPts val="6300"/>
            </a:lnSpc>
          </a:pPr>
          <a:r>
            <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[Mid-Day Meal Scheme]</a:t>
          </a:r>
        </a:p>
        <a:p>
          <a:pPr algn="ctr">
            <a:lnSpc>
              <a:spcPts val="5100"/>
            </a:lnSpc>
          </a:pPr>
          <a:endParaRPr lang="en-U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a:p>
          <a:pPr algn="ctr">
            <a:lnSpc>
              <a:spcPts val="5100"/>
            </a:lnSpc>
          </a:pPr>
          <a:r>
            <a:rPr lang="en-U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Jammu &amp; Kashmir (UT)</a:t>
          </a:r>
          <a:endParaRPr lang="en-U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a:p>
          <a:pPr algn="ctr">
            <a:lnSpc>
              <a:spcPts val="5100"/>
            </a:lnSpc>
          </a:pPr>
          <a:endParaRPr lang="en-U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a:p>
          <a:pPr algn="ctr">
            <a:lnSpc>
              <a:spcPts val="5100"/>
            </a:lnSpc>
          </a:pPr>
          <a:r>
            <a:rPr lang="en-U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Date of Submission ________</a:t>
          </a:r>
          <a:endParaRPr lang="en-U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a:p>
          <a:pPr algn="ctr">
            <a:lnSpc>
              <a:spcPts val="6300"/>
            </a:lnSpc>
          </a:pPr>
          <a:endPar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0</xdr:rowOff>
    </xdr:from>
    <xdr:ext cx="5588000" cy="3000779"/>
    <xdr:sp macro="" textlink="">
      <xdr:nvSpPr>
        <xdr:cNvPr id="2" name="Rectangle 1">
          <a:extLst>
            <a:ext uri="{FF2B5EF4-FFF2-40B4-BE49-F238E27FC236}">
              <a16:creationId xmlns:a16="http://schemas.microsoft.com/office/drawing/2014/main" id="{00000000-0008-0000-0200-000002000000}"/>
            </a:ext>
          </a:extLst>
        </xdr:cNvPr>
        <xdr:cNvSpPr/>
      </xdr:nvSpPr>
      <xdr:spPr>
        <a:xfrm>
          <a:off x="0" y="158750"/>
          <a:ext cx="5588000" cy="3000779"/>
        </a:xfrm>
        <a:prstGeom prst="rect">
          <a:avLst/>
        </a:prstGeom>
        <a:noFill/>
      </xdr:spPr>
      <xdr:txBody>
        <a:bodyPr wrap="square" lIns="91440" tIns="45720" rIns="91440" bIns="45720">
          <a:noAutofit/>
        </a:bodyPr>
        <a:lstStyle/>
        <a:p>
          <a:pPr algn="ct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Performance during </a:t>
          </a:r>
        </a:p>
        <a:p>
          <a:pPr algn="ctr">
            <a:lnSpc>
              <a:spcPts val="6500"/>
            </a:lnSpc>
          </a:pP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2019-20</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8" Type="http://schemas.openxmlformats.org/officeDocument/2006/relationships/hyperlink" Target="javascript:__doPostBack('ctl00$ContentPlaceHolder1$Grd_tot_detail$ctl09$lnkbtn_name','')" TargetMode="External"/><Relationship Id="rId13" Type="http://schemas.openxmlformats.org/officeDocument/2006/relationships/hyperlink" Target="javascript:__doPostBack('ctl00$ContentPlaceHolder1$Grd_tot_detail$ctl14$lnkbtn_name','')" TargetMode="External"/><Relationship Id="rId18" Type="http://schemas.openxmlformats.org/officeDocument/2006/relationships/hyperlink" Target="javascript:__doPostBack('ctl00$ContentPlaceHolder1$Grd_tot_detail$ctl19$lnkbtn_name','')" TargetMode="External"/><Relationship Id="rId3" Type="http://schemas.openxmlformats.org/officeDocument/2006/relationships/hyperlink" Target="javascript:__doPostBack('ctl00$ContentPlaceHolder1$Grd_tot_detail$ctl04$lnkbtn_name','')" TargetMode="External"/><Relationship Id="rId21" Type="http://schemas.openxmlformats.org/officeDocument/2006/relationships/printerSettings" Target="../printerSettings/printerSettings51.bin"/><Relationship Id="rId7" Type="http://schemas.openxmlformats.org/officeDocument/2006/relationships/hyperlink" Target="javascript:__doPostBack('ctl00$ContentPlaceHolder1$Grd_tot_detail$ctl08$lnkbtn_name','')" TargetMode="External"/><Relationship Id="rId12" Type="http://schemas.openxmlformats.org/officeDocument/2006/relationships/hyperlink" Target="javascript:__doPostBack('ctl00$ContentPlaceHolder1$Grd_tot_detail$ctl13$lnkbtn_name','')" TargetMode="External"/><Relationship Id="rId17" Type="http://schemas.openxmlformats.org/officeDocument/2006/relationships/hyperlink" Target="javascript:__doPostBack('ctl00$ContentPlaceHolder1$Grd_tot_detail$ctl18$lnkbtn_name','')" TargetMode="External"/><Relationship Id="rId2" Type="http://schemas.openxmlformats.org/officeDocument/2006/relationships/hyperlink" Target="javascript:__doPostBack('ctl00$ContentPlaceHolder1$Grd_tot_detail$ctl03$lnkbtn_name','')" TargetMode="External"/><Relationship Id="rId16" Type="http://schemas.openxmlformats.org/officeDocument/2006/relationships/hyperlink" Target="javascript:__doPostBack('ctl00$ContentPlaceHolder1$Grd_tot_detail$ctl17$lnkbtn_name','')" TargetMode="External"/><Relationship Id="rId20" Type="http://schemas.openxmlformats.org/officeDocument/2006/relationships/hyperlink" Target="javascript:__doPostBack('ctl00$ContentPlaceHolder1$Grd_tot_detail$ctl21$lnkbtn_name','')" TargetMode="External"/><Relationship Id="rId1" Type="http://schemas.openxmlformats.org/officeDocument/2006/relationships/hyperlink" Target="javascript:__doPostBack('ctl00$ContentPlaceHolder1$Grd_tot_detail$ctl02$lnkbtn_name','')" TargetMode="External"/><Relationship Id="rId6" Type="http://schemas.openxmlformats.org/officeDocument/2006/relationships/hyperlink" Target="javascript:__doPostBack('ctl00$ContentPlaceHolder1$Grd_tot_detail$ctl07$lnkbtn_name','')" TargetMode="External"/><Relationship Id="rId11" Type="http://schemas.openxmlformats.org/officeDocument/2006/relationships/hyperlink" Target="javascript:__doPostBack('ctl00$ContentPlaceHolder1$Grd_tot_detail$ctl12$lnkbtn_name','')" TargetMode="External"/><Relationship Id="rId5" Type="http://schemas.openxmlformats.org/officeDocument/2006/relationships/hyperlink" Target="javascript:__doPostBack('ctl00$ContentPlaceHolder1$Grd_tot_detail$ctl06$lnkbtn_name','')" TargetMode="External"/><Relationship Id="rId15" Type="http://schemas.openxmlformats.org/officeDocument/2006/relationships/hyperlink" Target="javascript:__doPostBack('ctl00$ContentPlaceHolder1$Grd_tot_detail$ctl16$lnkbtn_name','')" TargetMode="External"/><Relationship Id="rId10" Type="http://schemas.openxmlformats.org/officeDocument/2006/relationships/hyperlink" Target="javascript:__doPostBack('ctl00$ContentPlaceHolder1$Grd_tot_detail$ctl11$lnkbtn_name','')" TargetMode="External"/><Relationship Id="rId19" Type="http://schemas.openxmlformats.org/officeDocument/2006/relationships/hyperlink" Target="javascript:__doPostBack('ctl00$ContentPlaceHolder1$Grd_tot_detail$ctl20$lnkbtn_name','')" TargetMode="External"/><Relationship Id="rId4" Type="http://schemas.openxmlformats.org/officeDocument/2006/relationships/hyperlink" Target="javascript:__doPostBack('ctl00$ContentPlaceHolder1$Grd_tot_detail$ctl05$lnkbtn_name','')" TargetMode="External"/><Relationship Id="rId9" Type="http://schemas.openxmlformats.org/officeDocument/2006/relationships/hyperlink" Target="javascript:__doPostBack('ctl00$ContentPlaceHolder1$Grd_tot_detail$ctl10$lnkbtn_name','')" TargetMode="External"/><Relationship Id="rId14" Type="http://schemas.openxmlformats.org/officeDocument/2006/relationships/hyperlink" Target="javascript:__doPostBack('ctl00$ContentPlaceHolder1$Grd_tot_detail$ctl15$lnkbtn_name','')" TargetMode="External"/></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mailto:jkmdm121@gmail.com" TargetMode="External"/></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30"/>
  <sheetViews>
    <sheetView view="pageBreakPreview" topLeftCell="A19" zoomScaleSheetLayoutView="100" workbookViewId="0">
      <selection activeCell="F36" sqref="F36"/>
    </sheetView>
  </sheetViews>
  <sheetFormatPr defaultRowHeight="12.75" x14ac:dyDescent="0.2"/>
  <cols>
    <col min="15" max="15" width="12.42578125" customWidth="1"/>
  </cols>
  <sheetData>
    <row r="130" spans="1:1" x14ac:dyDescent="0.2">
      <c r="A130" t="s">
        <v>678</v>
      </c>
    </row>
  </sheetData>
  <printOptions horizontalCentered="1"/>
  <pageMargins left="0.5" right="0.5" top="0.23622047244094499" bottom="0" header="0.31496062992126" footer="0.31496062992126"/>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41"/>
  <sheetViews>
    <sheetView view="pageBreakPreview" topLeftCell="A4" zoomScale="90" zoomScaleSheetLayoutView="90" workbookViewId="0">
      <selection activeCell="H18" sqref="H18"/>
    </sheetView>
  </sheetViews>
  <sheetFormatPr defaultRowHeight="12.75" x14ac:dyDescent="0.2"/>
  <cols>
    <col min="1" max="1" width="5.7109375" customWidth="1"/>
    <col min="2" max="2" width="10.7109375" customWidth="1"/>
    <col min="3" max="3" width="9.7109375" customWidth="1"/>
    <col min="5" max="5" width="9.5703125" customWidth="1"/>
    <col min="6" max="6" width="7.5703125" customWidth="1"/>
    <col min="7" max="7" width="8.42578125" customWidth="1"/>
    <col min="8" max="8" width="10.5703125" customWidth="1"/>
    <col min="9" max="9" width="9.85546875" customWidth="1"/>
    <col min="12" max="12" width="9.28515625" customWidth="1"/>
    <col min="13" max="13" width="12.28515625" customWidth="1"/>
    <col min="14" max="14" width="15.85546875" customWidth="1"/>
  </cols>
  <sheetData>
    <row r="1" spans="1:19" ht="12.75" customHeight="1" x14ac:dyDescent="0.2">
      <c r="D1" s="1161"/>
      <c r="E1" s="1161"/>
      <c r="F1" s="1161"/>
      <c r="G1" s="1161"/>
      <c r="H1" s="1161"/>
      <c r="I1" s="1161"/>
      <c r="J1" s="1161"/>
      <c r="K1" s="1"/>
      <c r="M1" s="39" t="s">
        <v>89</v>
      </c>
    </row>
    <row r="2" spans="1:19" ht="15" x14ac:dyDescent="0.2">
      <c r="A2" s="1162" t="s">
        <v>0</v>
      </c>
      <c r="B2" s="1162"/>
      <c r="C2" s="1162"/>
      <c r="D2" s="1162"/>
      <c r="E2" s="1162"/>
      <c r="F2" s="1162"/>
      <c r="G2" s="1162"/>
      <c r="H2" s="1162"/>
      <c r="I2" s="1162"/>
      <c r="J2" s="1162"/>
      <c r="K2" s="1162"/>
      <c r="L2" s="1162"/>
      <c r="M2" s="1162"/>
      <c r="N2" s="1162"/>
    </row>
    <row r="3" spans="1:19" ht="20.25" x14ac:dyDescent="0.3">
      <c r="A3" s="1163" t="s">
        <v>734</v>
      </c>
      <c r="B3" s="1163"/>
      <c r="C3" s="1163"/>
      <c r="D3" s="1163"/>
      <c r="E3" s="1163"/>
      <c r="F3" s="1163"/>
      <c r="G3" s="1163"/>
      <c r="H3" s="1163"/>
      <c r="I3" s="1163"/>
      <c r="J3" s="1163"/>
      <c r="K3" s="1163"/>
      <c r="L3" s="1163"/>
      <c r="M3" s="1163"/>
      <c r="N3" s="1163"/>
    </row>
    <row r="4" spans="1:19" ht="6.75" customHeight="1" x14ac:dyDescent="0.2"/>
    <row r="5" spans="1:19" ht="15.75" x14ac:dyDescent="0.25">
      <c r="A5" s="1164" t="s">
        <v>787</v>
      </c>
      <c r="B5" s="1164"/>
      <c r="C5" s="1164"/>
      <c r="D5" s="1164"/>
      <c r="E5" s="1164"/>
      <c r="F5" s="1164"/>
      <c r="G5" s="1164"/>
      <c r="H5" s="1164"/>
      <c r="I5" s="1164"/>
      <c r="J5" s="1164"/>
      <c r="K5" s="1164"/>
      <c r="L5" s="1164"/>
      <c r="M5" s="1164"/>
      <c r="N5" s="1164"/>
    </row>
    <row r="6" spans="1:19" ht="8.25" customHeight="1" x14ac:dyDescent="0.2"/>
    <row r="7" spans="1:19" x14ac:dyDescent="0.2">
      <c r="A7" s="1166" t="s">
        <v>157</v>
      </c>
      <c r="B7" s="1166"/>
      <c r="L7" s="1165" t="s">
        <v>823</v>
      </c>
      <c r="M7" s="1165"/>
      <c r="N7" s="1165"/>
    </row>
    <row r="8" spans="1:19" ht="15.75" customHeight="1" x14ac:dyDescent="0.2">
      <c r="A8" s="1024" t="s">
        <v>2</v>
      </c>
      <c r="B8" s="1024" t="s">
        <v>3</v>
      </c>
      <c r="C8" s="1158" t="s">
        <v>4</v>
      </c>
      <c r="D8" s="1158"/>
      <c r="E8" s="1158"/>
      <c r="F8" s="1158"/>
      <c r="G8" s="1158"/>
      <c r="H8" s="1158" t="s">
        <v>103</v>
      </c>
      <c r="I8" s="1158"/>
      <c r="J8" s="1158"/>
      <c r="K8" s="1158"/>
      <c r="L8" s="1158"/>
      <c r="M8" s="1024" t="s">
        <v>132</v>
      </c>
      <c r="N8" s="1023" t="s">
        <v>133</v>
      </c>
    </row>
    <row r="9" spans="1:19" ht="51" x14ac:dyDescent="0.2">
      <c r="A9" s="1025"/>
      <c r="B9" s="1025"/>
      <c r="C9" s="3" t="s">
        <v>5</v>
      </c>
      <c r="D9" s="3" t="s">
        <v>6</v>
      </c>
      <c r="E9" s="3" t="s">
        <v>343</v>
      </c>
      <c r="F9" s="3" t="s">
        <v>101</v>
      </c>
      <c r="G9" s="3" t="s">
        <v>201</v>
      </c>
      <c r="H9" s="3" t="s">
        <v>5</v>
      </c>
      <c r="I9" s="3" t="s">
        <v>6</v>
      </c>
      <c r="J9" s="3" t="s">
        <v>343</v>
      </c>
      <c r="K9" s="3" t="s">
        <v>101</v>
      </c>
      <c r="L9" s="3" t="s">
        <v>200</v>
      </c>
      <c r="M9" s="1025"/>
      <c r="N9" s="1023"/>
      <c r="R9" s="7"/>
      <c r="S9" s="10"/>
    </row>
    <row r="10" spans="1:19" s="12" customFormat="1" x14ac:dyDescent="0.2">
      <c r="A10" s="3">
        <v>1</v>
      </c>
      <c r="B10" s="3">
        <v>2</v>
      </c>
      <c r="C10" s="3">
        <v>3</v>
      </c>
      <c r="D10" s="3">
        <v>4</v>
      </c>
      <c r="E10" s="3">
        <v>5</v>
      </c>
      <c r="F10" s="3">
        <v>6</v>
      </c>
      <c r="G10" s="3">
        <v>7</v>
      </c>
      <c r="H10" s="3">
        <v>8</v>
      </c>
      <c r="I10" s="3">
        <v>9</v>
      </c>
      <c r="J10" s="3">
        <v>10</v>
      </c>
      <c r="K10" s="3">
        <v>11</v>
      </c>
      <c r="L10" s="3">
        <v>12</v>
      </c>
      <c r="M10" s="96">
        <f>SUM(I10:L10)</f>
        <v>42</v>
      </c>
      <c r="N10" s="3">
        <v>14</v>
      </c>
    </row>
    <row r="11" spans="1:19" ht="13.5" customHeight="1" x14ac:dyDescent="0.2">
      <c r="A11" s="6">
        <v>1</v>
      </c>
      <c r="B11" s="28" t="s">
        <v>885</v>
      </c>
      <c r="C11" s="100">
        <v>544</v>
      </c>
      <c r="D11" s="6">
        <v>0</v>
      </c>
      <c r="E11" s="6">
        <v>0</v>
      </c>
      <c r="F11" s="6">
        <v>0</v>
      </c>
      <c r="G11" s="124">
        <f>SUM(C11:F11)</f>
        <v>544</v>
      </c>
      <c r="H11" s="100">
        <v>544</v>
      </c>
      <c r="I11" s="6">
        <v>0</v>
      </c>
      <c r="J11" s="6">
        <v>0</v>
      </c>
      <c r="K11" s="6">
        <v>0</v>
      </c>
      <c r="L11" s="124">
        <f>SUM(H11:K11)</f>
        <v>544</v>
      </c>
      <c r="M11" s="96">
        <f>G11-L11</f>
        <v>0</v>
      </c>
      <c r="N11" s="7"/>
    </row>
    <row r="12" spans="1:19" ht="13.5" customHeight="1" x14ac:dyDescent="0.2">
      <c r="A12" s="6">
        <v>2</v>
      </c>
      <c r="B12" s="28" t="s">
        <v>886</v>
      </c>
      <c r="C12" s="100">
        <v>194</v>
      </c>
      <c r="D12" s="6">
        <v>0</v>
      </c>
      <c r="E12" s="6">
        <v>0</v>
      </c>
      <c r="F12" s="6">
        <v>0</v>
      </c>
      <c r="G12" s="124">
        <f t="shared" ref="G12:G20" si="0">SUM(C12:F12)</f>
        <v>194</v>
      </c>
      <c r="H12" s="100">
        <v>194</v>
      </c>
      <c r="I12" s="6">
        <v>0</v>
      </c>
      <c r="J12" s="6">
        <v>0</v>
      </c>
      <c r="K12" s="6">
        <v>0</v>
      </c>
      <c r="L12" s="124">
        <f t="shared" ref="L12:L20" si="1">SUM(H12:K12)</f>
        <v>194</v>
      </c>
      <c r="M12" s="96">
        <f t="shared" ref="M12:M30" si="2">G12-L12</f>
        <v>0</v>
      </c>
      <c r="N12" s="7"/>
    </row>
    <row r="13" spans="1:19" ht="13.5" customHeight="1" x14ac:dyDescent="0.2">
      <c r="A13" s="6">
        <v>3</v>
      </c>
      <c r="B13" s="28" t="s">
        <v>887</v>
      </c>
      <c r="C13" s="101">
        <v>513</v>
      </c>
      <c r="D13" s="6">
        <v>0</v>
      </c>
      <c r="E13" s="6">
        <v>0</v>
      </c>
      <c r="F13" s="6">
        <v>0</v>
      </c>
      <c r="G13" s="124">
        <f t="shared" si="0"/>
        <v>513</v>
      </c>
      <c r="H13" s="101">
        <v>513</v>
      </c>
      <c r="I13" s="6">
        <v>0</v>
      </c>
      <c r="J13" s="6">
        <v>0</v>
      </c>
      <c r="K13" s="6">
        <v>0</v>
      </c>
      <c r="L13" s="124">
        <f t="shared" si="1"/>
        <v>513</v>
      </c>
      <c r="M13" s="96">
        <f t="shared" si="2"/>
        <v>0</v>
      </c>
      <c r="N13" s="7"/>
    </row>
    <row r="14" spans="1:19" ht="13.5" customHeight="1" x14ac:dyDescent="0.2">
      <c r="A14" s="6">
        <v>4</v>
      </c>
      <c r="B14" s="28" t="s">
        <v>888</v>
      </c>
      <c r="C14" s="103">
        <v>592</v>
      </c>
      <c r="D14" s="6">
        <v>0</v>
      </c>
      <c r="E14" s="6">
        <v>0</v>
      </c>
      <c r="F14" s="6">
        <v>0</v>
      </c>
      <c r="G14" s="124">
        <f t="shared" si="0"/>
        <v>592</v>
      </c>
      <c r="H14" s="103">
        <v>592</v>
      </c>
      <c r="I14" s="6">
        <v>0</v>
      </c>
      <c r="J14" s="6">
        <v>0</v>
      </c>
      <c r="K14" s="6">
        <v>0</v>
      </c>
      <c r="L14" s="124">
        <f t="shared" si="1"/>
        <v>592</v>
      </c>
      <c r="M14" s="96">
        <f t="shared" si="2"/>
        <v>0</v>
      </c>
      <c r="N14" s="7"/>
    </row>
    <row r="15" spans="1:19" ht="13.5" customHeight="1" x14ac:dyDescent="0.2">
      <c r="A15" s="6">
        <v>5</v>
      </c>
      <c r="B15" s="28" t="s">
        <v>889</v>
      </c>
      <c r="C15" s="104">
        <v>423</v>
      </c>
      <c r="D15" s="6">
        <v>0</v>
      </c>
      <c r="E15" s="6">
        <v>0</v>
      </c>
      <c r="F15" s="6">
        <v>0</v>
      </c>
      <c r="G15" s="124">
        <f t="shared" si="0"/>
        <v>423</v>
      </c>
      <c r="H15" s="104">
        <v>423</v>
      </c>
      <c r="I15" s="6">
        <v>0</v>
      </c>
      <c r="J15" s="6">
        <v>0</v>
      </c>
      <c r="K15" s="6">
        <v>0</v>
      </c>
      <c r="L15" s="124">
        <f t="shared" si="1"/>
        <v>423</v>
      </c>
      <c r="M15" s="96">
        <f t="shared" si="2"/>
        <v>0</v>
      </c>
      <c r="N15" s="7"/>
    </row>
    <row r="16" spans="1:19" ht="13.5" customHeight="1" x14ac:dyDescent="0.2">
      <c r="A16" s="6">
        <v>6</v>
      </c>
      <c r="B16" s="28" t="s">
        <v>890</v>
      </c>
      <c r="C16" s="106">
        <v>558</v>
      </c>
      <c r="D16" s="6">
        <v>0</v>
      </c>
      <c r="E16" s="6">
        <v>0</v>
      </c>
      <c r="F16" s="6">
        <v>0</v>
      </c>
      <c r="G16" s="124">
        <f t="shared" si="0"/>
        <v>558</v>
      </c>
      <c r="H16" s="106">
        <v>558</v>
      </c>
      <c r="I16" s="6">
        <v>0</v>
      </c>
      <c r="J16" s="6">
        <v>0</v>
      </c>
      <c r="K16" s="6">
        <v>0</v>
      </c>
      <c r="L16" s="124">
        <f t="shared" si="1"/>
        <v>558</v>
      </c>
      <c r="M16" s="96">
        <f t="shared" si="2"/>
        <v>0</v>
      </c>
      <c r="N16" s="7"/>
    </row>
    <row r="17" spans="1:14" ht="13.5" customHeight="1" x14ac:dyDescent="0.2">
      <c r="A17" s="6">
        <v>7</v>
      </c>
      <c r="B17" s="28" t="s">
        <v>891</v>
      </c>
      <c r="C17" s="101">
        <v>331</v>
      </c>
      <c r="D17" s="6">
        <v>0</v>
      </c>
      <c r="E17" s="6">
        <v>0</v>
      </c>
      <c r="F17" s="6">
        <v>0</v>
      </c>
      <c r="G17" s="124">
        <f t="shared" si="0"/>
        <v>331</v>
      </c>
      <c r="H17" s="101">
        <v>331</v>
      </c>
      <c r="I17" s="6">
        <v>0</v>
      </c>
      <c r="J17" s="6">
        <v>0</v>
      </c>
      <c r="K17" s="6">
        <v>0</v>
      </c>
      <c r="L17" s="124">
        <f t="shared" si="1"/>
        <v>331</v>
      </c>
      <c r="M17" s="96">
        <f t="shared" si="2"/>
        <v>0</v>
      </c>
      <c r="N17" s="7"/>
    </row>
    <row r="18" spans="1:14" ht="13.5" customHeight="1" x14ac:dyDescent="0.2">
      <c r="A18" s="6">
        <v>8</v>
      </c>
      <c r="B18" s="28" t="s">
        <v>892</v>
      </c>
      <c r="C18" s="101">
        <v>322</v>
      </c>
      <c r="D18" s="6">
        <v>0</v>
      </c>
      <c r="E18" s="6">
        <v>0</v>
      </c>
      <c r="F18" s="6">
        <v>0</v>
      </c>
      <c r="G18" s="124">
        <f t="shared" si="0"/>
        <v>322</v>
      </c>
      <c r="H18" s="101">
        <v>322</v>
      </c>
      <c r="I18" s="6">
        <v>0</v>
      </c>
      <c r="J18" s="6">
        <v>0</v>
      </c>
      <c r="K18" s="6">
        <v>0</v>
      </c>
      <c r="L18" s="124">
        <f t="shared" si="1"/>
        <v>322</v>
      </c>
      <c r="M18" s="96">
        <f t="shared" si="2"/>
        <v>0</v>
      </c>
      <c r="N18" s="7"/>
    </row>
    <row r="19" spans="1:14" ht="13.5" customHeight="1" x14ac:dyDescent="0.2">
      <c r="A19" s="6">
        <v>9</v>
      </c>
      <c r="B19" s="28" t="s">
        <v>893</v>
      </c>
      <c r="C19" s="99">
        <v>675</v>
      </c>
      <c r="D19" s="6">
        <v>0</v>
      </c>
      <c r="E19" s="6">
        <v>0</v>
      </c>
      <c r="F19" s="6">
        <v>0</v>
      </c>
      <c r="G19" s="124">
        <f t="shared" si="0"/>
        <v>675</v>
      </c>
      <c r="H19" s="99">
        <v>675</v>
      </c>
      <c r="I19" s="6">
        <v>0</v>
      </c>
      <c r="J19" s="6">
        <v>0</v>
      </c>
      <c r="K19" s="6">
        <v>0</v>
      </c>
      <c r="L19" s="124">
        <f t="shared" si="1"/>
        <v>675</v>
      </c>
      <c r="M19" s="96">
        <f t="shared" si="2"/>
        <v>0</v>
      </c>
      <c r="N19" s="7"/>
    </row>
    <row r="20" spans="1:14" ht="13.5" customHeight="1" x14ac:dyDescent="0.2">
      <c r="A20" s="6">
        <v>10</v>
      </c>
      <c r="B20" s="28" t="s">
        <v>894</v>
      </c>
      <c r="C20" s="101">
        <v>541</v>
      </c>
      <c r="D20" s="6">
        <v>0</v>
      </c>
      <c r="E20" s="6">
        <v>0</v>
      </c>
      <c r="F20" s="6">
        <v>0</v>
      </c>
      <c r="G20" s="124">
        <f t="shared" si="0"/>
        <v>541</v>
      </c>
      <c r="H20" s="101">
        <v>541</v>
      </c>
      <c r="I20" s="6">
        <v>0</v>
      </c>
      <c r="J20" s="6">
        <v>0</v>
      </c>
      <c r="K20" s="6">
        <v>0</v>
      </c>
      <c r="L20" s="124">
        <f t="shared" si="1"/>
        <v>541</v>
      </c>
      <c r="M20" s="96">
        <f t="shared" si="2"/>
        <v>0</v>
      </c>
      <c r="N20" s="7"/>
    </row>
    <row r="21" spans="1:14" ht="13.5" customHeight="1" x14ac:dyDescent="0.2">
      <c r="A21" s="6">
        <v>11</v>
      </c>
      <c r="B21" s="28" t="s">
        <v>895</v>
      </c>
      <c r="C21" s="107">
        <v>280</v>
      </c>
      <c r="D21" s="6">
        <v>0</v>
      </c>
      <c r="E21" s="6">
        <v>0</v>
      </c>
      <c r="F21" s="6">
        <v>0</v>
      </c>
      <c r="G21" s="124">
        <f>SUM(C21:F21)</f>
        <v>280</v>
      </c>
      <c r="H21" s="107">
        <v>280</v>
      </c>
      <c r="I21" s="6">
        <v>0</v>
      </c>
      <c r="J21" s="6">
        <v>0</v>
      </c>
      <c r="K21" s="6">
        <v>0</v>
      </c>
      <c r="L21" s="124">
        <f>SUM(H21:K21)</f>
        <v>280</v>
      </c>
      <c r="M21" s="96">
        <f t="shared" si="2"/>
        <v>0</v>
      </c>
      <c r="N21" s="7"/>
    </row>
    <row r="22" spans="1:14" ht="13.5" customHeight="1" x14ac:dyDescent="0.2">
      <c r="A22" s="6">
        <v>12</v>
      </c>
      <c r="B22" s="28" t="s">
        <v>896</v>
      </c>
      <c r="C22" s="108">
        <v>184</v>
      </c>
      <c r="D22" s="6">
        <v>0</v>
      </c>
      <c r="E22" s="6">
        <v>0</v>
      </c>
      <c r="F22" s="6">
        <v>0</v>
      </c>
      <c r="G22" s="124">
        <f t="shared" ref="G22:G30" si="3">SUM(C22:F22)</f>
        <v>184</v>
      </c>
      <c r="H22" s="108">
        <v>184</v>
      </c>
      <c r="I22" s="6">
        <v>0</v>
      </c>
      <c r="J22" s="6">
        <v>0</v>
      </c>
      <c r="K22" s="6">
        <v>0</v>
      </c>
      <c r="L22" s="124">
        <f t="shared" ref="L22:L30" si="4">SUM(H22:K22)</f>
        <v>184</v>
      </c>
      <c r="M22" s="96">
        <f t="shared" si="2"/>
        <v>0</v>
      </c>
      <c r="N22" s="7"/>
    </row>
    <row r="23" spans="1:14" ht="13.5" customHeight="1" x14ac:dyDescent="0.2">
      <c r="A23" s="6">
        <v>13</v>
      </c>
      <c r="B23" s="28" t="s">
        <v>897</v>
      </c>
      <c r="C23" s="108">
        <v>422</v>
      </c>
      <c r="D23" s="6">
        <v>0</v>
      </c>
      <c r="E23" s="6">
        <v>0</v>
      </c>
      <c r="F23" s="6">
        <v>0</v>
      </c>
      <c r="G23" s="124">
        <f t="shared" si="3"/>
        <v>422</v>
      </c>
      <c r="H23" s="108">
        <v>422</v>
      </c>
      <c r="I23" s="6">
        <v>0</v>
      </c>
      <c r="J23" s="6">
        <v>0</v>
      </c>
      <c r="K23" s="6">
        <v>0</v>
      </c>
      <c r="L23" s="124">
        <f t="shared" si="4"/>
        <v>422</v>
      </c>
      <c r="M23" s="96">
        <f t="shared" si="2"/>
        <v>0</v>
      </c>
      <c r="N23" s="7"/>
    </row>
    <row r="24" spans="1:14" ht="13.5" customHeight="1" x14ac:dyDescent="0.2">
      <c r="A24" s="6">
        <v>14</v>
      </c>
      <c r="B24" s="28" t="s">
        <v>898</v>
      </c>
      <c r="C24" s="110">
        <v>739</v>
      </c>
      <c r="D24" s="6">
        <v>0</v>
      </c>
      <c r="E24" s="6">
        <v>0</v>
      </c>
      <c r="F24" s="6">
        <v>0</v>
      </c>
      <c r="G24" s="124">
        <f t="shared" si="3"/>
        <v>739</v>
      </c>
      <c r="H24" s="110">
        <v>739</v>
      </c>
      <c r="I24" s="6">
        <v>0</v>
      </c>
      <c r="J24" s="6">
        <v>0</v>
      </c>
      <c r="K24" s="6">
        <v>0</v>
      </c>
      <c r="L24" s="124">
        <f t="shared" si="4"/>
        <v>739</v>
      </c>
      <c r="M24" s="96">
        <f t="shared" si="2"/>
        <v>0</v>
      </c>
      <c r="N24" s="7"/>
    </row>
    <row r="25" spans="1:14" ht="13.5" customHeight="1" x14ac:dyDescent="0.2">
      <c r="A25" s="6">
        <v>15</v>
      </c>
      <c r="B25" s="28" t="s">
        <v>899</v>
      </c>
      <c r="C25" s="107">
        <v>382</v>
      </c>
      <c r="D25" s="6">
        <v>0</v>
      </c>
      <c r="E25" s="6">
        <v>0</v>
      </c>
      <c r="F25" s="6">
        <v>0</v>
      </c>
      <c r="G25" s="124">
        <f t="shared" si="3"/>
        <v>382</v>
      </c>
      <c r="H25" s="107">
        <v>382</v>
      </c>
      <c r="I25" s="6">
        <v>0</v>
      </c>
      <c r="J25" s="6">
        <v>0</v>
      </c>
      <c r="K25" s="6">
        <v>0</v>
      </c>
      <c r="L25" s="124">
        <f t="shared" si="4"/>
        <v>382</v>
      </c>
      <c r="M25" s="96">
        <f t="shared" si="2"/>
        <v>0</v>
      </c>
      <c r="N25" s="7"/>
    </row>
    <row r="26" spans="1:14" ht="13.5" customHeight="1" x14ac:dyDescent="0.2">
      <c r="A26" s="6">
        <v>16</v>
      </c>
      <c r="B26" s="28" t="s">
        <v>900</v>
      </c>
      <c r="C26" s="108">
        <v>233</v>
      </c>
      <c r="D26" s="6">
        <v>0</v>
      </c>
      <c r="E26" s="6">
        <v>0</v>
      </c>
      <c r="F26" s="6">
        <v>0</v>
      </c>
      <c r="G26" s="124">
        <f t="shared" si="3"/>
        <v>233</v>
      </c>
      <c r="H26" s="108">
        <v>233</v>
      </c>
      <c r="I26" s="6">
        <v>0</v>
      </c>
      <c r="J26" s="6">
        <v>0</v>
      </c>
      <c r="K26" s="6">
        <v>0</v>
      </c>
      <c r="L26" s="124">
        <f t="shared" si="4"/>
        <v>233</v>
      </c>
      <c r="M26" s="96">
        <f t="shared" si="2"/>
        <v>0</v>
      </c>
      <c r="N26" s="7"/>
    </row>
    <row r="27" spans="1:14" ht="13.5" customHeight="1" x14ac:dyDescent="0.2">
      <c r="A27" s="6">
        <v>17</v>
      </c>
      <c r="B27" s="28" t="s">
        <v>901</v>
      </c>
      <c r="C27" s="107">
        <v>167</v>
      </c>
      <c r="D27" s="6">
        <v>0</v>
      </c>
      <c r="E27" s="6">
        <v>0</v>
      </c>
      <c r="F27" s="6">
        <v>0</v>
      </c>
      <c r="G27" s="124">
        <f t="shared" si="3"/>
        <v>167</v>
      </c>
      <c r="H27" s="107">
        <v>167</v>
      </c>
      <c r="I27" s="6">
        <v>0</v>
      </c>
      <c r="J27" s="6">
        <v>0</v>
      </c>
      <c r="K27" s="6">
        <v>0</v>
      </c>
      <c r="L27" s="124">
        <f t="shared" si="4"/>
        <v>167</v>
      </c>
      <c r="M27" s="96">
        <f t="shared" si="2"/>
        <v>0</v>
      </c>
      <c r="N27" s="7"/>
    </row>
    <row r="28" spans="1:14" ht="13.5" customHeight="1" x14ac:dyDescent="0.2">
      <c r="A28" s="6">
        <v>18</v>
      </c>
      <c r="B28" s="28" t="s">
        <v>902</v>
      </c>
      <c r="C28" s="108">
        <v>728</v>
      </c>
      <c r="D28" s="6">
        <v>0</v>
      </c>
      <c r="E28" s="6">
        <v>0</v>
      </c>
      <c r="F28" s="6">
        <v>0</v>
      </c>
      <c r="G28" s="124">
        <f t="shared" si="3"/>
        <v>728</v>
      </c>
      <c r="H28" s="108">
        <v>728</v>
      </c>
      <c r="I28" s="6">
        <v>0</v>
      </c>
      <c r="J28" s="6">
        <v>0</v>
      </c>
      <c r="K28" s="6">
        <v>0</v>
      </c>
      <c r="L28" s="124">
        <f t="shared" si="4"/>
        <v>728</v>
      </c>
      <c r="M28" s="96">
        <f t="shared" si="2"/>
        <v>0</v>
      </c>
      <c r="N28" s="7"/>
    </row>
    <row r="29" spans="1:14" ht="13.5" customHeight="1" x14ac:dyDescent="0.2">
      <c r="A29" s="6">
        <v>19</v>
      </c>
      <c r="B29" s="28" t="s">
        <v>903</v>
      </c>
      <c r="C29" s="108">
        <v>295</v>
      </c>
      <c r="D29" s="6">
        <v>0</v>
      </c>
      <c r="E29" s="6">
        <v>0</v>
      </c>
      <c r="F29" s="6">
        <v>0</v>
      </c>
      <c r="G29" s="124">
        <f t="shared" si="3"/>
        <v>295</v>
      </c>
      <c r="H29" s="108">
        <v>295</v>
      </c>
      <c r="I29" s="6">
        <v>0</v>
      </c>
      <c r="J29" s="6">
        <v>0</v>
      </c>
      <c r="K29" s="6">
        <v>0</v>
      </c>
      <c r="L29" s="124">
        <f t="shared" si="4"/>
        <v>295</v>
      </c>
      <c r="M29" s="96">
        <f t="shared" si="2"/>
        <v>0</v>
      </c>
      <c r="N29" s="7"/>
    </row>
    <row r="30" spans="1:14" ht="13.5" customHeight="1" x14ac:dyDescent="0.2">
      <c r="A30" s="6">
        <v>20</v>
      </c>
      <c r="B30" s="28" t="s">
        <v>904</v>
      </c>
      <c r="C30" s="108">
        <v>724</v>
      </c>
      <c r="D30" s="6">
        <v>0</v>
      </c>
      <c r="E30" s="6">
        <v>0</v>
      </c>
      <c r="F30" s="6">
        <v>0</v>
      </c>
      <c r="G30" s="124">
        <f t="shared" si="3"/>
        <v>724</v>
      </c>
      <c r="H30" s="108">
        <v>724</v>
      </c>
      <c r="I30" s="6">
        <v>0</v>
      </c>
      <c r="J30" s="6">
        <v>0</v>
      </c>
      <c r="K30" s="6">
        <v>0</v>
      </c>
      <c r="L30" s="124">
        <f t="shared" si="4"/>
        <v>724</v>
      </c>
      <c r="M30" s="96">
        <f t="shared" si="2"/>
        <v>0</v>
      </c>
      <c r="N30" s="7"/>
    </row>
    <row r="31" spans="1:14" ht="13.5" customHeight="1" x14ac:dyDescent="0.25">
      <c r="A31" s="1159" t="s">
        <v>17</v>
      </c>
      <c r="B31" s="1160"/>
      <c r="C31" s="97">
        <f>SUM(C11:C30)</f>
        <v>8847</v>
      </c>
      <c r="D31" s="158">
        <f t="shared" ref="D31:N31" si="5">SUM(D11:D30)</f>
        <v>0</v>
      </c>
      <c r="E31" s="158">
        <f t="shared" si="5"/>
        <v>0</v>
      </c>
      <c r="F31" s="158">
        <f t="shared" si="5"/>
        <v>0</v>
      </c>
      <c r="G31" s="158">
        <f t="shared" si="5"/>
        <v>8847</v>
      </c>
      <c r="H31" s="158">
        <f t="shared" si="5"/>
        <v>8847</v>
      </c>
      <c r="I31" s="158">
        <f t="shared" si="5"/>
        <v>0</v>
      </c>
      <c r="J31" s="158">
        <f t="shared" si="5"/>
        <v>0</v>
      </c>
      <c r="K31" s="158">
        <f t="shared" si="5"/>
        <v>0</v>
      </c>
      <c r="L31" s="158">
        <f t="shared" si="5"/>
        <v>8847</v>
      </c>
      <c r="M31" s="158">
        <f t="shared" si="5"/>
        <v>0</v>
      </c>
      <c r="N31" s="158">
        <f t="shared" si="5"/>
        <v>0</v>
      </c>
    </row>
    <row r="32" spans="1:14" ht="9.75" customHeight="1" x14ac:dyDescent="0.2">
      <c r="A32" s="9"/>
      <c r="B32" s="10"/>
      <c r="C32" s="10"/>
      <c r="D32" s="10"/>
      <c r="E32" s="10"/>
      <c r="F32" s="10"/>
      <c r="G32" s="10"/>
      <c r="H32" s="10"/>
      <c r="I32" s="10"/>
      <c r="J32" s="10"/>
      <c r="K32" s="10"/>
      <c r="L32" s="10"/>
      <c r="M32" s="10"/>
      <c r="N32" s="10"/>
    </row>
    <row r="33" spans="1:14" x14ac:dyDescent="0.2">
      <c r="A33" s="8" t="s">
        <v>7</v>
      </c>
    </row>
    <row r="34" spans="1:14" x14ac:dyDescent="0.2">
      <c r="A34" t="s">
        <v>8</v>
      </c>
    </row>
    <row r="35" spans="1:14" x14ac:dyDescent="0.2">
      <c r="A35" t="s">
        <v>9</v>
      </c>
      <c r="L35" s="9" t="s">
        <v>10</v>
      </c>
      <c r="M35" s="9"/>
      <c r="N35" s="9" t="s">
        <v>10</v>
      </c>
    </row>
    <row r="36" spans="1:14" x14ac:dyDescent="0.2">
      <c r="A36" s="13" t="s">
        <v>416</v>
      </c>
      <c r="J36" s="9"/>
      <c r="K36" s="9"/>
      <c r="L36" s="9"/>
    </row>
    <row r="37" spans="1:14" x14ac:dyDescent="0.2">
      <c r="C37" s="13" t="s">
        <v>417</v>
      </c>
      <c r="E37" s="10"/>
      <c r="F37" s="10"/>
      <c r="G37" s="10"/>
      <c r="H37" s="10"/>
      <c r="I37" s="10"/>
      <c r="J37" s="10"/>
      <c r="K37" s="10"/>
      <c r="L37" s="10"/>
      <c r="M37" s="10"/>
    </row>
    <row r="38" spans="1:14" ht="15.75" customHeight="1" x14ac:dyDescent="0.25">
      <c r="A38" s="11" t="s">
        <v>11</v>
      </c>
      <c r="B38" s="11"/>
      <c r="C38" s="11"/>
      <c r="D38" s="11"/>
      <c r="E38" s="11"/>
      <c r="F38" s="11"/>
      <c r="G38" s="11"/>
      <c r="H38" s="11"/>
      <c r="L38" s="1157"/>
      <c r="M38" s="1157"/>
      <c r="N38" s="1157"/>
    </row>
    <row r="39" spans="1:14" ht="15.75" customHeight="1" x14ac:dyDescent="0.2">
      <c r="A39" s="1157" t="s">
        <v>13</v>
      </c>
      <c r="B39" s="1157"/>
      <c r="C39" s="1157"/>
      <c r="D39" s="1157"/>
      <c r="E39" s="1157"/>
      <c r="F39" s="1157"/>
      <c r="G39" s="1157"/>
      <c r="H39" s="1157"/>
      <c r="I39" s="1157"/>
      <c r="J39" s="1157"/>
      <c r="K39" s="1157"/>
      <c r="L39" s="1157"/>
      <c r="M39" s="1157"/>
      <c r="N39" s="1157"/>
    </row>
    <row r="40" spans="1:14" ht="15.75" x14ac:dyDescent="0.2">
      <c r="A40" s="1157" t="s">
        <v>14</v>
      </c>
      <c r="B40" s="1157"/>
      <c r="C40" s="1157"/>
      <c r="D40" s="1157"/>
      <c r="E40" s="1157"/>
      <c r="F40" s="1157"/>
      <c r="G40" s="1157"/>
      <c r="H40" s="1157"/>
      <c r="I40" s="1157"/>
      <c r="J40" s="1157"/>
      <c r="K40" s="1157"/>
      <c r="L40" s="1157"/>
      <c r="M40" s="1157"/>
      <c r="N40" s="1157"/>
    </row>
    <row r="41" spans="1:14" x14ac:dyDescent="0.2">
      <c r="A41" s="1156"/>
      <c r="B41" s="1156"/>
      <c r="C41" s="1156"/>
      <c r="D41" s="1156"/>
      <c r="E41" s="1156"/>
      <c r="F41" s="1156"/>
      <c r="G41" s="1156"/>
      <c r="H41" s="1156"/>
      <c r="I41" s="1156"/>
      <c r="J41" s="1156"/>
      <c r="K41" s="1156"/>
      <c r="L41" s="1156"/>
      <c r="M41" s="1156"/>
      <c r="N41" s="1156"/>
    </row>
  </sheetData>
  <mergeCells count="17">
    <mergeCell ref="D1:J1"/>
    <mergeCell ref="A2:N2"/>
    <mergeCell ref="A3:N3"/>
    <mergeCell ref="A5:N5"/>
    <mergeCell ref="L7:N7"/>
    <mergeCell ref="A7:B7"/>
    <mergeCell ref="A41:N41"/>
    <mergeCell ref="L38:N38"/>
    <mergeCell ref="A39:N39"/>
    <mergeCell ref="M8:M9"/>
    <mergeCell ref="N8:N9"/>
    <mergeCell ref="A40:N40"/>
    <mergeCell ref="A8:A9"/>
    <mergeCell ref="B8:B9"/>
    <mergeCell ref="C8:G8"/>
    <mergeCell ref="H8:L8"/>
    <mergeCell ref="A31:B31"/>
  </mergeCells>
  <phoneticPr fontId="0" type="noConversion"/>
  <printOptions horizontalCentered="1"/>
  <pageMargins left="0.5" right="0.5" top="0.23622047244094499" bottom="0" header="0.31496062992126" footer="0.31496062992126"/>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42"/>
  <sheetViews>
    <sheetView view="pageBreakPreview" topLeftCell="A7" zoomScaleSheetLayoutView="100" workbookViewId="0">
      <selection activeCell="L11" sqref="L11:L30"/>
    </sheetView>
  </sheetViews>
  <sheetFormatPr defaultRowHeight="12.75" x14ac:dyDescent="0.2"/>
  <cols>
    <col min="1" max="1" width="5" customWidth="1"/>
    <col min="2" max="2" width="13.5703125" customWidth="1"/>
    <col min="3" max="3" width="10.140625" customWidth="1"/>
    <col min="4" max="4" width="8" customWidth="1"/>
    <col min="5" max="5" width="9.5703125" customWidth="1"/>
    <col min="6" max="6" width="9.85546875" customWidth="1"/>
    <col min="7" max="7" width="8.85546875" customWidth="1"/>
    <col min="8" max="8" width="9.5703125" customWidth="1"/>
    <col min="9" max="9" width="9.42578125" customWidth="1"/>
    <col min="10" max="10" width="8.7109375" customWidth="1"/>
    <col min="11" max="11" width="10.85546875" customWidth="1"/>
    <col min="12" max="12" width="9.140625" customWidth="1"/>
    <col min="13" max="13" width="9.28515625" customWidth="1"/>
    <col min="14" max="14" width="11.28515625" customWidth="1"/>
  </cols>
  <sheetData>
    <row r="1" spans="1:18" ht="12.75" customHeight="1" x14ac:dyDescent="0.2">
      <c r="D1" s="1161"/>
      <c r="E1" s="1161"/>
      <c r="F1" s="1161"/>
      <c r="G1" s="1161"/>
      <c r="H1" s="1161"/>
      <c r="I1" s="1161"/>
      <c r="J1" s="1161"/>
      <c r="M1" s="39" t="s">
        <v>247</v>
      </c>
    </row>
    <row r="2" spans="1:18" ht="15" x14ac:dyDescent="0.2">
      <c r="A2" s="1162" t="s">
        <v>0</v>
      </c>
      <c r="B2" s="1162"/>
      <c r="C2" s="1162"/>
      <c r="D2" s="1162"/>
      <c r="E2" s="1162"/>
      <c r="F2" s="1162"/>
      <c r="G2" s="1162"/>
      <c r="H2" s="1162"/>
      <c r="I2" s="1162"/>
      <c r="J2" s="1162"/>
      <c r="K2" s="1162"/>
      <c r="L2" s="1162"/>
      <c r="M2" s="1162"/>
      <c r="N2" s="1162"/>
    </row>
    <row r="3" spans="1:18" ht="20.25" x14ac:dyDescent="0.3">
      <c r="A3" s="1163" t="s">
        <v>734</v>
      </c>
      <c r="B3" s="1163"/>
      <c r="C3" s="1163"/>
      <c r="D3" s="1163"/>
      <c r="E3" s="1163"/>
      <c r="F3" s="1163"/>
      <c r="G3" s="1163"/>
      <c r="H3" s="1163"/>
      <c r="I3" s="1163"/>
      <c r="J3" s="1163"/>
      <c r="K3" s="1163"/>
      <c r="L3" s="1163"/>
      <c r="M3" s="1163"/>
      <c r="N3" s="1163"/>
    </row>
    <row r="4" spans="1:18" ht="11.25" customHeight="1" x14ac:dyDescent="0.2"/>
    <row r="5" spans="1:18" ht="15.75" x14ac:dyDescent="0.25">
      <c r="A5" s="1164" t="s">
        <v>788</v>
      </c>
      <c r="B5" s="1164"/>
      <c r="C5" s="1164"/>
      <c r="D5" s="1164"/>
      <c r="E5" s="1164"/>
      <c r="F5" s="1164"/>
      <c r="G5" s="1164"/>
      <c r="H5" s="1164"/>
      <c r="I5" s="1164"/>
      <c r="J5" s="1164"/>
      <c r="K5" s="1164"/>
      <c r="L5" s="1164"/>
      <c r="M5" s="1164"/>
      <c r="N5" s="1164"/>
    </row>
    <row r="7" spans="1:18" x14ac:dyDescent="0.2">
      <c r="A7" s="1166" t="s">
        <v>157</v>
      </c>
      <c r="B7" s="1166"/>
      <c r="L7" s="1165" t="s">
        <v>823</v>
      </c>
      <c r="M7" s="1165"/>
      <c r="N7" s="1165"/>
      <c r="O7" s="43"/>
    </row>
    <row r="8" spans="1:18" ht="15.75" customHeight="1" x14ac:dyDescent="0.2">
      <c r="A8" s="1024" t="s">
        <v>74</v>
      </c>
      <c r="B8" s="1024" t="s">
        <v>3</v>
      </c>
      <c r="C8" s="1158" t="s">
        <v>4</v>
      </c>
      <c r="D8" s="1158"/>
      <c r="E8" s="1158"/>
      <c r="F8" s="1159"/>
      <c r="G8" s="1159"/>
      <c r="H8" s="1158" t="s">
        <v>103</v>
      </c>
      <c r="I8" s="1158"/>
      <c r="J8" s="1158"/>
      <c r="K8" s="1158"/>
      <c r="L8" s="1158"/>
      <c r="M8" s="1024" t="s">
        <v>132</v>
      </c>
      <c r="N8" s="1023" t="s">
        <v>133</v>
      </c>
    </row>
    <row r="9" spans="1:18" ht="43.5" customHeight="1" x14ac:dyDescent="0.2">
      <c r="A9" s="1025"/>
      <c r="B9" s="1025"/>
      <c r="C9" s="3" t="s">
        <v>5</v>
      </c>
      <c r="D9" s="3" t="s">
        <v>6</v>
      </c>
      <c r="E9" s="3" t="s">
        <v>343</v>
      </c>
      <c r="F9" s="3" t="s">
        <v>101</v>
      </c>
      <c r="G9" s="3" t="s">
        <v>115</v>
      </c>
      <c r="H9" s="3" t="s">
        <v>5</v>
      </c>
      <c r="I9" s="3" t="s">
        <v>6</v>
      </c>
      <c r="J9" s="3" t="s">
        <v>343</v>
      </c>
      <c r="K9" s="5" t="s">
        <v>101</v>
      </c>
      <c r="L9" s="5" t="s">
        <v>116</v>
      </c>
      <c r="M9" s="1025"/>
      <c r="N9" s="1023"/>
      <c r="R9" s="10"/>
    </row>
    <row r="10" spans="1:18" s="12" customFormat="1" x14ac:dyDescent="0.2">
      <c r="A10" s="3">
        <v>1</v>
      </c>
      <c r="B10" s="3">
        <v>2</v>
      </c>
      <c r="C10" s="3">
        <v>3</v>
      </c>
      <c r="D10" s="3">
        <v>4</v>
      </c>
      <c r="E10" s="3">
        <v>5</v>
      </c>
      <c r="F10" s="3">
        <v>6</v>
      </c>
      <c r="G10" s="3">
        <v>7</v>
      </c>
      <c r="H10" s="3">
        <v>8</v>
      </c>
      <c r="I10" s="3">
        <v>9</v>
      </c>
      <c r="J10" s="3">
        <v>10</v>
      </c>
      <c r="K10" s="2">
        <v>11</v>
      </c>
      <c r="L10" s="42">
        <v>12</v>
      </c>
      <c r="M10" s="42">
        <v>13</v>
      </c>
      <c r="N10" s="2">
        <v>14</v>
      </c>
    </row>
    <row r="11" spans="1:18" ht="12.95" customHeight="1" x14ac:dyDescent="0.2">
      <c r="A11" s="6">
        <v>1</v>
      </c>
      <c r="B11" s="28" t="s">
        <v>885</v>
      </c>
      <c r="C11" s="99">
        <v>19</v>
      </c>
      <c r="D11" s="6">
        <v>0</v>
      </c>
      <c r="E11" s="6">
        <v>0</v>
      </c>
      <c r="F11" s="6">
        <v>0</v>
      </c>
      <c r="G11" s="659">
        <f>SUM(C11:F11)</f>
        <v>19</v>
      </c>
      <c r="H11" s="99">
        <v>19</v>
      </c>
      <c r="I11" s="6">
        <v>0</v>
      </c>
      <c r="J11" s="6">
        <v>0</v>
      </c>
      <c r="K11" s="6">
        <v>0</v>
      </c>
      <c r="L11" s="659">
        <f>SUM(H11:K11)</f>
        <v>19</v>
      </c>
      <c r="M11" s="6">
        <f>G11-L11</f>
        <v>0</v>
      </c>
      <c r="N11" s="7"/>
    </row>
    <row r="12" spans="1:18" ht="12.95" customHeight="1" x14ac:dyDescent="0.2">
      <c r="A12" s="6">
        <v>2</v>
      </c>
      <c r="B12" s="28" t="s">
        <v>886</v>
      </c>
      <c r="C12" s="101">
        <v>2</v>
      </c>
      <c r="D12" s="6">
        <v>0</v>
      </c>
      <c r="E12" s="6">
        <v>0</v>
      </c>
      <c r="F12" s="6">
        <v>0</v>
      </c>
      <c r="G12" s="659">
        <f t="shared" ref="G12:G30" si="0">SUM(C12:F12)</f>
        <v>2</v>
      </c>
      <c r="H12" s="101">
        <v>2</v>
      </c>
      <c r="I12" s="6">
        <v>0</v>
      </c>
      <c r="J12" s="6">
        <v>0</v>
      </c>
      <c r="K12" s="6">
        <v>0</v>
      </c>
      <c r="L12" s="659">
        <f t="shared" ref="L12:L30" si="1">SUM(H12:K12)</f>
        <v>2</v>
      </c>
      <c r="M12" s="6">
        <f t="shared" ref="M12:M30" si="2">G12-L12</f>
        <v>0</v>
      </c>
      <c r="N12" s="7"/>
    </row>
    <row r="13" spans="1:18" ht="12.95" customHeight="1" x14ac:dyDescent="0.2">
      <c r="A13" s="6">
        <v>3</v>
      </c>
      <c r="B13" s="28" t="s">
        <v>887</v>
      </c>
      <c r="C13" s="101">
        <v>0</v>
      </c>
      <c r="D13" s="6">
        <v>0</v>
      </c>
      <c r="E13" s="6">
        <v>0</v>
      </c>
      <c r="F13" s="6">
        <v>0</v>
      </c>
      <c r="G13" s="659">
        <f t="shared" si="0"/>
        <v>0</v>
      </c>
      <c r="H13" s="101">
        <v>0</v>
      </c>
      <c r="I13" s="6">
        <v>0</v>
      </c>
      <c r="J13" s="6">
        <v>0</v>
      </c>
      <c r="K13" s="6">
        <v>0</v>
      </c>
      <c r="L13" s="659">
        <f t="shared" si="1"/>
        <v>0</v>
      </c>
      <c r="M13" s="6">
        <f t="shared" si="2"/>
        <v>0</v>
      </c>
      <c r="N13" s="7"/>
    </row>
    <row r="14" spans="1:18" ht="12.95" customHeight="1" x14ac:dyDescent="0.2">
      <c r="A14" s="6">
        <v>4</v>
      </c>
      <c r="B14" s="28" t="s">
        <v>888</v>
      </c>
      <c r="C14" s="102">
        <v>5</v>
      </c>
      <c r="D14" s="6">
        <v>0</v>
      </c>
      <c r="E14" s="6">
        <v>0</v>
      </c>
      <c r="F14" s="6">
        <v>0</v>
      </c>
      <c r="G14" s="659">
        <f t="shared" si="0"/>
        <v>5</v>
      </c>
      <c r="H14" s="102">
        <v>5</v>
      </c>
      <c r="I14" s="6">
        <v>0</v>
      </c>
      <c r="J14" s="6">
        <v>0</v>
      </c>
      <c r="K14" s="6">
        <v>0</v>
      </c>
      <c r="L14" s="659">
        <f t="shared" si="1"/>
        <v>5</v>
      </c>
      <c r="M14" s="6">
        <f t="shared" si="2"/>
        <v>0</v>
      </c>
      <c r="N14" s="7"/>
    </row>
    <row r="15" spans="1:18" ht="12.95" customHeight="1" x14ac:dyDescent="0.2">
      <c r="A15" s="6">
        <v>5</v>
      </c>
      <c r="B15" s="28" t="s">
        <v>889</v>
      </c>
      <c r="C15" s="101">
        <v>6</v>
      </c>
      <c r="D15" s="6">
        <v>0</v>
      </c>
      <c r="E15" s="6">
        <v>0</v>
      </c>
      <c r="F15" s="6">
        <v>0</v>
      </c>
      <c r="G15" s="659">
        <f t="shared" si="0"/>
        <v>6</v>
      </c>
      <c r="H15" s="101">
        <v>6</v>
      </c>
      <c r="I15" s="6">
        <v>0</v>
      </c>
      <c r="J15" s="6">
        <v>0</v>
      </c>
      <c r="K15" s="6">
        <v>0</v>
      </c>
      <c r="L15" s="659">
        <f t="shared" si="1"/>
        <v>6</v>
      </c>
      <c r="M15" s="6">
        <f t="shared" si="2"/>
        <v>0</v>
      </c>
      <c r="N15" s="7"/>
    </row>
    <row r="16" spans="1:18" ht="12.95" customHeight="1" x14ac:dyDescent="0.2">
      <c r="A16" s="6">
        <v>6</v>
      </c>
      <c r="B16" s="28" t="s">
        <v>890</v>
      </c>
      <c r="C16" s="105">
        <v>14</v>
      </c>
      <c r="D16" s="6">
        <v>0</v>
      </c>
      <c r="E16" s="6">
        <v>0</v>
      </c>
      <c r="F16" s="6">
        <v>0</v>
      </c>
      <c r="G16" s="659">
        <f t="shared" si="0"/>
        <v>14</v>
      </c>
      <c r="H16" s="105">
        <v>14</v>
      </c>
      <c r="I16" s="6">
        <v>0</v>
      </c>
      <c r="J16" s="6">
        <v>0</v>
      </c>
      <c r="K16" s="6">
        <v>0</v>
      </c>
      <c r="L16" s="659">
        <f t="shared" si="1"/>
        <v>14</v>
      </c>
      <c r="M16" s="6">
        <f t="shared" si="2"/>
        <v>0</v>
      </c>
      <c r="N16" s="7"/>
    </row>
    <row r="17" spans="1:14" ht="12.95" customHeight="1" x14ac:dyDescent="0.2">
      <c r="A17" s="6">
        <v>7</v>
      </c>
      <c r="B17" s="28" t="s">
        <v>891</v>
      </c>
      <c r="C17" s="101">
        <v>2</v>
      </c>
      <c r="D17" s="6">
        <v>0</v>
      </c>
      <c r="E17" s="6">
        <v>0</v>
      </c>
      <c r="F17" s="6">
        <v>0</v>
      </c>
      <c r="G17" s="659">
        <f t="shared" si="0"/>
        <v>2</v>
      </c>
      <c r="H17" s="101">
        <v>2</v>
      </c>
      <c r="I17" s="6">
        <v>0</v>
      </c>
      <c r="J17" s="6">
        <v>0</v>
      </c>
      <c r="K17" s="6">
        <v>0</v>
      </c>
      <c r="L17" s="659">
        <f t="shared" si="1"/>
        <v>2</v>
      </c>
      <c r="M17" s="6">
        <f t="shared" si="2"/>
        <v>0</v>
      </c>
      <c r="N17" s="7"/>
    </row>
    <row r="18" spans="1:14" ht="12.95" customHeight="1" x14ac:dyDescent="0.2">
      <c r="A18" s="6">
        <v>8</v>
      </c>
      <c r="B18" s="28" t="s">
        <v>892</v>
      </c>
      <c r="C18" s="101">
        <v>5</v>
      </c>
      <c r="D18" s="6">
        <v>0</v>
      </c>
      <c r="E18" s="6">
        <v>0</v>
      </c>
      <c r="F18" s="6">
        <v>0</v>
      </c>
      <c r="G18" s="659">
        <f t="shared" si="0"/>
        <v>5</v>
      </c>
      <c r="H18" s="101">
        <v>5</v>
      </c>
      <c r="I18" s="6">
        <v>0</v>
      </c>
      <c r="J18" s="6">
        <v>0</v>
      </c>
      <c r="K18" s="6">
        <v>0</v>
      </c>
      <c r="L18" s="659">
        <f t="shared" si="1"/>
        <v>5</v>
      </c>
      <c r="M18" s="6">
        <f t="shared" si="2"/>
        <v>0</v>
      </c>
      <c r="N18" s="7"/>
    </row>
    <row r="19" spans="1:14" ht="12.95" customHeight="1" x14ac:dyDescent="0.2">
      <c r="A19" s="6">
        <v>9</v>
      </c>
      <c r="B19" s="28" t="s">
        <v>893</v>
      </c>
      <c r="C19" s="99">
        <v>11</v>
      </c>
      <c r="D19" s="6">
        <v>0</v>
      </c>
      <c r="E19" s="6">
        <v>0</v>
      </c>
      <c r="F19" s="6">
        <v>0</v>
      </c>
      <c r="G19" s="659">
        <f t="shared" si="0"/>
        <v>11</v>
      </c>
      <c r="H19" s="99">
        <v>11</v>
      </c>
      <c r="I19" s="6">
        <v>0</v>
      </c>
      <c r="J19" s="6">
        <v>0</v>
      </c>
      <c r="K19" s="6">
        <v>0</v>
      </c>
      <c r="L19" s="659">
        <f t="shared" si="1"/>
        <v>11</v>
      </c>
      <c r="M19" s="6">
        <f t="shared" si="2"/>
        <v>0</v>
      </c>
      <c r="N19" s="7"/>
    </row>
    <row r="20" spans="1:14" ht="12.95" customHeight="1" x14ac:dyDescent="0.2">
      <c r="A20" s="6">
        <v>10</v>
      </c>
      <c r="B20" s="28" t="s">
        <v>894</v>
      </c>
      <c r="C20" s="101">
        <v>11</v>
      </c>
      <c r="D20" s="6">
        <v>0</v>
      </c>
      <c r="E20" s="6">
        <v>0</v>
      </c>
      <c r="F20" s="6">
        <v>0</v>
      </c>
      <c r="G20" s="659">
        <f t="shared" si="0"/>
        <v>11</v>
      </c>
      <c r="H20" s="101">
        <v>11</v>
      </c>
      <c r="I20" s="6">
        <v>0</v>
      </c>
      <c r="J20" s="6">
        <v>0</v>
      </c>
      <c r="K20" s="6">
        <v>0</v>
      </c>
      <c r="L20" s="659">
        <f t="shared" si="1"/>
        <v>11</v>
      </c>
      <c r="M20" s="6">
        <f t="shared" si="2"/>
        <v>0</v>
      </c>
      <c r="N20" s="7"/>
    </row>
    <row r="21" spans="1:14" ht="12.95" customHeight="1" x14ac:dyDescent="0.2">
      <c r="A21" s="6">
        <v>11</v>
      </c>
      <c r="B21" s="28" t="s">
        <v>895</v>
      </c>
      <c r="C21" s="107">
        <v>6</v>
      </c>
      <c r="D21" s="6">
        <v>0</v>
      </c>
      <c r="E21" s="6">
        <v>0</v>
      </c>
      <c r="F21" s="6">
        <v>0</v>
      </c>
      <c r="G21" s="659">
        <f t="shared" si="0"/>
        <v>6</v>
      </c>
      <c r="H21" s="107">
        <v>6</v>
      </c>
      <c r="I21" s="6">
        <v>0</v>
      </c>
      <c r="J21" s="6">
        <v>0</v>
      </c>
      <c r="K21" s="6">
        <v>0</v>
      </c>
      <c r="L21" s="659">
        <f t="shared" si="1"/>
        <v>6</v>
      </c>
      <c r="M21" s="6">
        <f t="shared" si="2"/>
        <v>0</v>
      </c>
      <c r="N21" s="7"/>
    </row>
    <row r="22" spans="1:14" ht="12.95" customHeight="1" x14ac:dyDescent="0.2">
      <c r="A22" s="6">
        <v>12</v>
      </c>
      <c r="B22" s="28" t="s">
        <v>896</v>
      </c>
      <c r="C22" s="108">
        <v>12</v>
      </c>
      <c r="D22" s="6">
        <v>0</v>
      </c>
      <c r="E22" s="6">
        <v>0</v>
      </c>
      <c r="F22" s="6">
        <v>0</v>
      </c>
      <c r="G22" s="659">
        <f t="shared" si="0"/>
        <v>12</v>
      </c>
      <c r="H22" s="108">
        <v>12</v>
      </c>
      <c r="I22" s="6">
        <v>0</v>
      </c>
      <c r="J22" s="6">
        <v>0</v>
      </c>
      <c r="K22" s="6">
        <v>0</v>
      </c>
      <c r="L22" s="659">
        <f t="shared" si="1"/>
        <v>12</v>
      </c>
      <c r="M22" s="6">
        <f t="shared" si="2"/>
        <v>0</v>
      </c>
      <c r="N22" s="7"/>
    </row>
    <row r="23" spans="1:14" ht="12.95" customHeight="1" x14ac:dyDescent="0.2">
      <c r="A23" s="6">
        <v>13</v>
      </c>
      <c r="B23" s="28" t="s">
        <v>897</v>
      </c>
      <c r="C23" s="108">
        <v>96</v>
      </c>
      <c r="D23" s="6">
        <v>0</v>
      </c>
      <c r="E23" s="6">
        <v>0</v>
      </c>
      <c r="F23" s="6">
        <v>0</v>
      </c>
      <c r="G23" s="659">
        <f t="shared" si="0"/>
        <v>96</v>
      </c>
      <c r="H23" s="108">
        <v>96</v>
      </c>
      <c r="I23" s="6">
        <v>0</v>
      </c>
      <c r="J23" s="6">
        <v>0</v>
      </c>
      <c r="K23" s="6">
        <v>0</v>
      </c>
      <c r="L23" s="659">
        <f t="shared" si="1"/>
        <v>96</v>
      </c>
      <c r="M23" s="6">
        <f t="shared" si="2"/>
        <v>0</v>
      </c>
      <c r="N23" s="7"/>
    </row>
    <row r="24" spans="1:14" ht="12.95" customHeight="1" x14ac:dyDescent="0.2">
      <c r="A24" s="6">
        <v>14</v>
      </c>
      <c r="B24" s="28" t="s">
        <v>898</v>
      </c>
      <c r="C24" s="109">
        <v>51</v>
      </c>
      <c r="D24" s="6">
        <v>0</v>
      </c>
      <c r="E24" s="6">
        <v>0</v>
      </c>
      <c r="F24" s="6">
        <v>0</v>
      </c>
      <c r="G24" s="659">
        <f t="shared" si="0"/>
        <v>51</v>
      </c>
      <c r="H24" s="109">
        <v>51</v>
      </c>
      <c r="I24" s="6">
        <v>0</v>
      </c>
      <c r="J24" s="6">
        <v>0</v>
      </c>
      <c r="K24" s="6">
        <v>0</v>
      </c>
      <c r="L24" s="659">
        <f t="shared" si="1"/>
        <v>51</v>
      </c>
      <c r="M24" s="6">
        <f t="shared" si="2"/>
        <v>0</v>
      </c>
      <c r="N24" s="7"/>
    </row>
    <row r="25" spans="1:14" ht="12.95" customHeight="1" x14ac:dyDescent="0.2">
      <c r="A25" s="6">
        <v>15</v>
      </c>
      <c r="B25" s="28" t="s">
        <v>899</v>
      </c>
      <c r="C25" s="107">
        <v>22</v>
      </c>
      <c r="D25" s="6">
        <v>0</v>
      </c>
      <c r="E25" s="6">
        <v>0</v>
      </c>
      <c r="F25" s="6">
        <v>0</v>
      </c>
      <c r="G25" s="659">
        <f t="shared" si="0"/>
        <v>22</v>
      </c>
      <c r="H25" s="107">
        <v>22</v>
      </c>
      <c r="I25" s="6">
        <v>0</v>
      </c>
      <c r="J25" s="6">
        <v>0</v>
      </c>
      <c r="K25" s="6">
        <v>0</v>
      </c>
      <c r="L25" s="659">
        <f t="shared" si="1"/>
        <v>22</v>
      </c>
      <c r="M25" s="6">
        <f t="shared" si="2"/>
        <v>0</v>
      </c>
      <c r="N25" s="7"/>
    </row>
    <row r="26" spans="1:14" ht="12.95" customHeight="1" x14ac:dyDescent="0.2">
      <c r="A26" s="6">
        <v>16</v>
      </c>
      <c r="B26" s="28" t="s">
        <v>900</v>
      </c>
      <c r="C26" s="108">
        <v>81</v>
      </c>
      <c r="D26" s="6">
        <v>0</v>
      </c>
      <c r="E26" s="6">
        <v>0</v>
      </c>
      <c r="F26" s="6">
        <v>0</v>
      </c>
      <c r="G26" s="659">
        <f t="shared" si="0"/>
        <v>81</v>
      </c>
      <c r="H26" s="108">
        <v>81</v>
      </c>
      <c r="I26" s="6">
        <v>0</v>
      </c>
      <c r="J26" s="6">
        <v>0</v>
      </c>
      <c r="K26" s="6">
        <v>0</v>
      </c>
      <c r="L26" s="659">
        <f t="shared" si="1"/>
        <v>81</v>
      </c>
      <c r="M26" s="6">
        <f t="shared" si="2"/>
        <v>0</v>
      </c>
      <c r="N26" s="7"/>
    </row>
    <row r="27" spans="1:14" ht="12.95" customHeight="1" x14ac:dyDescent="0.2">
      <c r="A27" s="6">
        <v>17</v>
      </c>
      <c r="B27" s="28" t="s">
        <v>901</v>
      </c>
      <c r="C27" s="107">
        <v>16</v>
      </c>
      <c r="D27" s="6">
        <v>0</v>
      </c>
      <c r="E27" s="6">
        <v>0</v>
      </c>
      <c r="F27" s="6">
        <v>0</v>
      </c>
      <c r="G27" s="659">
        <f t="shared" si="0"/>
        <v>16</v>
      </c>
      <c r="H27" s="107">
        <v>16</v>
      </c>
      <c r="I27" s="6">
        <v>0</v>
      </c>
      <c r="J27" s="6">
        <v>0</v>
      </c>
      <c r="K27" s="6">
        <v>0</v>
      </c>
      <c r="L27" s="659">
        <f t="shared" si="1"/>
        <v>16</v>
      </c>
      <c r="M27" s="6">
        <f t="shared" si="2"/>
        <v>0</v>
      </c>
      <c r="N27" s="7"/>
    </row>
    <row r="28" spans="1:14" ht="12.95" customHeight="1" x14ac:dyDescent="0.2">
      <c r="A28" s="6">
        <v>18</v>
      </c>
      <c r="B28" s="28" t="s">
        <v>902</v>
      </c>
      <c r="C28" s="108">
        <v>13</v>
      </c>
      <c r="D28" s="6">
        <v>0</v>
      </c>
      <c r="E28" s="6">
        <v>0</v>
      </c>
      <c r="F28" s="6">
        <v>0</v>
      </c>
      <c r="G28" s="659">
        <f t="shared" si="0"/>
        <v>13</v>
      </c>
      <c r="H28" s="108">
        <v>13</v>
      </c>
      <c r="I28" s="6">
        <v>0</v>
      </c>
      <c r="J28" s="6">
        <v>0</v>
      </c>
      <c r="K28" s="6">
        <v>0</v>
      </c>
      <c r="L28" s="659">
        <f t="shared" si="1"/>
        <v>13</v>
      </c>
      <c r="M28" s="6">
        <f t="shared" si="2"/>
        <v>0</v>
      </c>
      <c r="N28" s="7"/>
    </row>
    <row r="29" spans="1:14" ht="12.95" customHeight="1" x14ac:dyDescent="0.2">
      <c r="A29" s="6">
        <v>19</v>
      </c>
      <c r="B29" s="28" t="s">
        <v>903</v>
      </c>
      <c r="C29" s="108">
        <v>37</v>
      </c>
      <c r="D29" s="6">
        <v>0</v>
      </c>
      <c r="E29" s="6">
        <v>0</v>
      </c>
      <c r="F29" s="6">
        <v>0</v>
      </c>
      <c r="G29" s="659">
        <f t="shared" si="0"/>
        <v>37</v>
      </c>
      <c r="H29" s="108">
        <v>37</v>
      </c>
      <c r="I29" s="6">
        <v>0</v>
      </c>
      <c r="J29" s="6">
        <v>0</v>
      </c>
      <c r="K29" s="6">
        <v>0</v>
      </c>
      <c r="L29" s="659">
        <f t="shared" si="1"/>
        <v>37</v>
      </c>
      <c r="M29" s="6">
        <f t="shared" si="2"/>
        <v>0</v>
      </c>
      <c r="N29" s="7"/>
    </row>
    <row r="30" spans="1:14" ht="12.95" customHeight="1" x14ac:dyDescent="0.2">
      <c r="A30" s="6">
        <v>20</v>
      </c>
      <c r="B30" s="28" t="s">
        <v>904</v>
      </c>
      <c r="C30" s="108">
        <v>67</v>
      </c>
      <c r="D30" s="6">
        <v>0</v>
      </c>
      <c r="E30" s="6">
        <v>0</v>
      </c>
      <c r="F30" s="6">
        <v>0</v>
      </c>
      <c r="G30" s="659">
        <f t="shared" si="0"/>
        <v>67</v>
      </c>
      <c r="H30" s="108">
        <v>67</v>
      </c>
      <c r="I30" s="6">
        <v>0</v>
      </c>
      <c r="J30" s="6">
        <v>0</v>
      </c>
      <c r="K30" s="6">
        <v>0</v>
      </c>
      <c r="L30" s="659">
        <f t="shared" si="1"/>
        <v>67</v>
      </c>
      <c r="M30" s="6">
        <f t="shared" si="2"/>
        <v>0</v>
      </c>
      <c r="N30" s="7"/>
    </row>
    <row r="31" spans="1:14" ht="12.95" customHeight="1" x14ac:dyDescent="0.25">
      <c r="A31" s="1159" t="s">
        <v>17</v>
      </c>
      <c r="B31" s="1160"/>
      <c r="C31" s="97">
        <f>SUM(C11:C30)</f>
        <v>476</v>
      </c>
      <c r="D31" s="158">
        <f t="shared" ref="D31:N31" si="3">SUM(D11:D30)</f>
        <v>0</v>
      </c>
      <c r="E31" s="158">
        <f t="shared" si="3"/>
        <v>0</v>
      </c>
      <c r="F31" s="158">
        <f t="shared" si="3"/>
        <v>0</v>
      </c>
      <c r="G31" s="158">
        <f t="shared" si="3"/>
        <v>476</v>
      </c>
      <c r="H31" s="158">
        <f t="shared" si="3"/>
        <v>476</v>
      </c>
      <c r="I31" s="158">
        <f t="shared" si="3"/>
        <v>0</v>
      </c>
      <c r="J31" s="158">
        <f t="shared" si="3"/>
        <v>0</v>
      </c>
      <c r="K31" s="158">
        <f t="shared" si="3"/>
        <v>0</v>
      </c>
      <c r="L31" s="158">
        <f t="shared" si="3"/>
        <v>476</v>
      </c>
      <c r="M31" s="158">
        <f t="shared" si="3"/>
        <v>0</v>
      </c>
      <c r="N31" s="158">
        <f t="shared" si="3"/>
        <v>0</v>
      </c>
    </row>
    <row r="32" spans="1:14" x14ac:dyDescent="0.2">
      <c r="A32" s="9"/>
      <c r="B32" s="10"/>
      <c r="C32" s="10"/>
      <c r="D32" s="10"/>
      <c r="E32" s="10"/>
      <c r="F32" s="10"/>
      <c r="G32" s="10"/>
      <c r="H32" s="10"/>
      <c r="I32" s="10"/>
      <c r="J32" s="10"/>
      <c r="K32" s="10"/>
      <c r="L32" s="10"/>
      <c r="M32" s="10"/>
      <c r="N32" s="10"/>
    </row>
    <row r="33" spans="1:14" x14ac:dyDescent="0.2">
      <c r="A33" s="8" t="s">
        <v>7</v>
      </c>
    </row>
    <row r="34" spans="1:14" x14ac:dyDescent="0.2">
      <c r="A34" t="s">
        <v>8</v>
      </c>
    </row>
    <row r="35" spans="1:14" x14ac:dyDescent="0.2">
      <c r="A35" t="s">
        <v>9</v>
      </c>
      <c r="K35" s="9" t="s">
        <v>10</v>
      </c>
      <c r="L35" s="9" t="s">
        <v>10</v>
      </c>
      <c r="M35" s="9"/>
      <c r="N35" s="9" t="s">
        <v>10</v>
      </c>
    </row>
    <row r="36" spans="1:14" x14ac:dyDescent="0.2">
      <c r="A36" s="13" t="s">
        <v>416</v>
      </c>
      <c r="J36" s="9"/>
      <c r="K36" s="9"/>
      <c r="L36" s="9"/>
    </row>
    <row r="37" spans="1:14" x14ac:dyDescent="0.2">
      <c r="C37" s="13" t="s">
        <v>417</v>
      </c>
      <c r="E37" s="10"/>
      <c r="F37" s="10"/>
      <c r="G37" s="10"/>
      <c r="H37" s="10"/>
      <c r="I37" s="10"/>
      <c r="J37" s="10"/>
      <c r="K37" s="10"/>
      <c r="L37" s="10"/>
      <c r="M37" s="10"/>
    </row>
    <row r="38" spans="1:14" x14ac:dyDescent="0.2">
      <c r="E38" s="10"/>
      <c r="F38" s="10"/>
      <c r="G38" s="10"/>
      <c r="H38" s="10"/>
      <c r="I38" s="10"/>
      <c r="J38" s="10"/>
      <c r="K38" s="10"/>
      <c r="L38" s="10"/>
      <c r="M38" s="10"/>
      <c r="N38" s="10"/>
    </row>
    <row r="39" spans="1:14" ht="15.75" customHeight="1" x14ac:dyDescent="0.25">
      <c r="A39" s="11" t="s">
        <v>11</v>
      </c>
      <c r="B39" s="11"/>
      <c r="C39" s="11"/>
      <c r="D39" s="11"/>
      <c r="E39" s="11"/>
      <c r="F39" s="11"/>
      <c r="G39" s="11"/>
      <c r="H39" s="11"/>
      <c r="K39" s="12"/>
      <c r="L39" s="1157"/>
      <c r="M39" s="1157"/>
      <c r="N39" s="1157"/>
    </row>
    <row r="40" spans="1:14" ht="15.75" customHeight="1" x14ac:dyDescent="0.2">
      <c r="A40" s="1157" t="s">
        <v>13</v>
      </c>
      <c r="B40" s="1157"/>
      <c r="C40" s="1157"/>
      <c r="D40" s="1157"/>
      <c r="E40" s="1157"/>
      <c r="F40" s="1157"/>
      <c r="G40" s="1157"/>
      <c r="H40" s="1157"/>
      <c r="I40" s="1157"/>
      <c r="J40" s="1157"/>
      <c r="K40" s="1157"/>
      <c r="L40" s="1157"/>
      <c r="M40" s="1157"/>
      <c r="N40" s="1157"/>
    </row>
    <row r="41" spans="1:14" ht="15.75" x14ac:dyDescent="0.2">
      <c r="A41" s="1157" t="s">
        <v>14</v>
      </c>
      <c r="B41" s="1157"/>
      <c r="C41" s="1157"/>
      <c r="D41" s="1157"/>
      <c r="E41" s="1157"/>
      <c r="F41" s="1157"/>
      <c r="G41" s="1157"/>
      <c r="H41" s="1157"/>
      <c r="I41" s="1157"/>
      <c r="J41" s="1157"/>
      <c r="K41" s="1157"/>
      <c r="L41" s="1157"/>
      <c r="M41" s="1157"/>
      <c r="N41" s="1157"/>
    </row>
    <row r="42" spans="1:14" x14ac:dyDescent="0.2">
      <c r="A42" s="1156"/>
      <c r="B42" s="1156"/>
      <c r="C42" s="1156"/>
      <c r="D42" s="1156"/>
      <c r="E42" s="1156"/>
      <c r="F42" s="1156"/>
      <c r="G42" s="1156"/>
      <c r="H42" s="1156"/>
      <c r="I42" s="1156"/>
      <c r="J42" s="1156"/>
      <c r="K42" s="1156"/>
      <c r="L42" s="1156"/>
      <c r="M42" s="1156"/>
      <c r="N42" s="1156"/>
    </row>
  </sheetData>
  <mergeCells count="17">
    <mergeCell ref="A42:N42"/>
    <mergeCell ref="N8:N9"/>
    <mergeCell ref="L39:N39"/>
    <mergeCell ref="A40:N40"/>
    <mergeCell ref="A41:N41"/>
    <mergeCell ref="A8:A9"/>
    <mergeCell ref="B8:B9"/>
    <mergeCell ref="C8:G8"/>
    <mergeCell ref="H8:L8"/>
    <mergeCell ref="M8:M9"/>
    <mergeCell ref="A31:B31"/>
    <mergeCell ref="A7:B7"/>
    <mergeCell ref="D1:J1"/>
    <mergeCell ref="A2:N2"/>
    <mergeCell ref="A3:N3"/>
    <mergeCell ref="A5:N5"/>
    <mergeCell ref="L7:N7"/>
  </mergeCells>
  <phoneticPr fontId="0" type="noConversion"/>
  <printOptions horizontalCentered="1"/>
  <pageMargins left="0.5" right="0.5" top="0.23622047244094499" bottom="0" header="0.31496062992126" footer="0.31496062992126"/>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41"/>
  <sheetViews>
    <sheetView view="pageBreakPreview" topLeftCell="A9" zoomScaleSheetLayoutView="100" workbookViewId="0">
      <selection activeCell="J28" sqref="J28"/>
    </sheetView>
  </sheetViews>
  <sheetFormatPr defaultColWidth="9.140625" defaultRowHeight="12.75" x14ac:dyDescent="0.2"/>
  <cols>
    <col min="1" max="1" width="4" style="13" customWidth="1"/>
    <col min="2" max="2" width="11.140625" style="13" customWidth="1"/>
    <col min="3" max="3" width="9.7109375" style="236" customWidth="1"/>
    <col min="4" max="4" width="6.7109375" style="236" customWidth="1"/>
    <col min="5" max="5" width="8" style="236" customWidth="1"/>
    <col min="6" max="6" width="9.140625" style="236" customWidth="1"/>
    <col min="7" max="7" width="9.7109375" style="236" customWidth="1"/>
    <col min="8" max="8" width="9.5703125" style="236" customWidth="1"/>
    <col min="9" max="9" width="6.5703125" style="236" customWidth="1"/>
    <col min="10" max="10" width="8.140625" style="236" customWidth="1"/>
    <col min="11" max="11" width="9.140625" style="236" customWidth="1"/>
    <col min="12" max="12" width="10.42578125" style="236" customWidth="1"/>
    <col min="13" max="13" width="10.28515625" style="236" customWidth="1"/>
    <col min="14" max="14" width="7.140625" style="236" customWidth="1"/>
    <col min="15" max="15" width="8.85546875" style="236" customWidth="1"/>
    <col min="16" max="16" width="8.42578125" style="236" customWidth="1"/>
    <col min="17" max="17" width="9.140625" style="236" customWidth="1"/>
    <col min="18" max="16384" width="9.140625" style="13"/>
  </cols>
  <sheetData>
    <row r="1" spans="1:18" customFormat="1" ht="12.75" customHeight="1" x14ac:dyDescent="0.2">
      <c r="C1" s="233"/>
      <c r="D1" s="236"/>
      <c r="E1" s="236"/>
      <c r="F1" s="236"/>
      <c r="G1" s="236"/>
      <c r="H1" s="236"/>
      <c r="I1" s="236"/>
      <c r="J1" s="236"/>
      <c r="K1" s="236"/>
      <c r="L1" s="236"/>
      <c r="M1" s="236"/>
      <c r="N1" s="236"/>
      <c r="O1" s="1169" t="s">
        <v>60</v>
      </c>
      <c r="P1" s="1169"/>
      <c r="Q1" s="1169"/>
    </row>
    <row r="2" spans="1:18" customFormat="1" ht="15" x14ac:dyDescent="0.2">
      <c r="A2" s="1162" t="s">
        <v>0</v>
      </c>
      <c r="B2" s="1162"/>
      <c r="C2" s="1162"/>
      <c r="D2" s="1162"/>
      <c r="E2" s="1162"/>
      <c r="F2" s="1162"/>
      <c r="G2" s="1162"/>
      <c r="H2" s="1162"/>
      <c r="I2" s="1162"/>
      <c r="J2" s="1162"/>
      <c r="K2" s="1162"/>
      <c r="L2" s="1162"/>
      <c r="M2" s="235"/>
      <c r="N2" s="235"/>
      <c r="O2" s="235"/>
      <c r="P2" s="235"/>
      <c r="Q2" s="233"/>
    </row>
    <row r="3" spans="1:18" customFormat="1" ht="18.75" customHeight="1" x14ac:dyDescent="0.3">
      <c r="A3" s="1163" t="s">
        <v>734</v>
      </c>
      <c r="B3" s="1163"/>
      <c r="C3" s="1163"/>
      <c r="D3" s="1163"/>
      <c r="E3" s="1163"/>
      <c r="F3" s="1163"/>
      <c r="G3" s="1163"/>
      <c r="H3" s="1163"/>
      <c r="I3" s="1163"/>
      <c r="J3" s="1163"/>
      <c r="K3" s="1163"/>
      <c r="L3" s="1163"/>
      <c r="M3" s="216"/>
      <c r="N3" s="216"/>
      <c r="O3" s="216"/>
      <c r="P3" s="216"/>
      <c r="Q3" s="233"/>
    </row>
    <row r="4" spans="1:18" customFormat="1" ht="7.5" customHeight="1" x14ac:dyDescent="0.2">
      <c r="C4" s="233"/>
      <c r="D4" s="233"/>
      <c r="E4" s="233"/>
      <c r="F4" s="233"/>
      <c r="G4" s="233"/>
      <c r="H4" s="233"/>
      <c r="I4" s="233"/>
      <c r="J4" s="233"/>
      <c r="K4" s="233"/>
      <c r="L4" s="233"/>
      <c r="M4" s="233"/>
      <c r="N4" s="233"/>
      <c r="O4" s="233"/>
      <c r="P4" s="233"/>
      <c r="Q4" s="233"/>
    </row>
    <row r="5" spans="1:18" customFormat="1" ht="15.75" customHeight="1" x14ac:dyDescent="0.25">
      <c r="A5" s="1167" t="s">
        <v>789</v>
      </c>
      <c r="B5" s="1167"/>
      <c r="C5" s="1167"/>
      <c r="D5" s="1167"/>
      <c r="E5" s="1167"/>
      <c r="F5" s="1167"/>
      <c r="G5" s="1167"/>
      <c r="H5" s="1167"/>
      <c r="I5" s="1167"/>
      <c r="J5" s="1167"/>
      <c r="K5" s="1167"/>
      <c r="L5" s="1167"/>
      <c r="M5" s="1167"/>
      <c r="N5" s="1167"/>
      <c r="O5" s="1167"/>
      <c r="P5" s="236"/>
      <c r="Q5" s="233"/>
    </row>
    <row r="6" spans="1:18" ht="9" customHeight="1" x14ac:dyDescent="0.2"/>
    <row r="7" spans="1:18" ht="17.45" customHeight="1" x14ac:dyDescent="0.2">
      <c r="A7" s="1166" t="s">
        <v>157</v>
      </c>
      <c r="B7" s="1166"/>
      <c r="N7" s="1175" t="s">
        <v>823</v>
      </c>
      <c r="O7" s="1175"/>
      <c r="P7" s="1175"/>
      <c r="Q7" s="1175"/>
    </row>
    <row r="8" spans="1:18" ht="18.75" customHeight="1" x14ac:dyDescent="0.2">
      <c r="A8" s="1023" t="s">
        <v>74</v>
      </c>
      <c r="B8" s="1023" t="s">
        <v>3</v>
      </c>
      <c r="C8" s="1170" t="s">
        <v>752</v>
      </c>
      <c r="D8" s="1170"/>
      <c r="E8" s="1170"/>
      <c r="F8" s="1170"/>
      <c r="G8" s="1170"/>
      <c r="H8" s="1171" t="s">
        <v>622</v>
      </c>
      <c r="I8" s="1170"/>
      <c r="J8" s="1170"/>
      <c r="K8" s="1170"/>
      <c r="L8" s="1170"/>
      <c r="M8" s="1172" t="s">
        <v>110</v>
      </c>
      <c r="N8" s="1173"/>
      <c r="O8" s="1173"/>
      <c r="P8" s="1173"/>
      <c r="Q8" s="1174"/>
    </row>
    <row r="9" spans="1:18" s="12" customFormat="1" ht="60" customHeight="1" x14ac:dyDescent="0.2">
      <c r="A9" s="1023"/>
      <c r="B9" s="1023"/>
      <c r="C9" s="218" t="s">
        <v>208</v>
      </c>
      <c r="D9" s="218" t="s">
        <v>209</v>
      </c>
      <c r="E9" s="218" t="s">
        <v>343</v>
      </c>
      <c r="F9" s="218" t="s">
        <v>987</v>
      </c>
      <c r="G9" s="218" t="s">
        <v>115</v>
      </c>
      <c r="H9" s="222" t="s">
        <v>208</v>
      </c>
      <c r="I9" s="218" t="s">
        <v>209</v>
      </c>
      <c r="J9" s="218" t="s">
        <v>343</v>
      </c>
      <c r="K9" s="221" t="s">
        <v>987</v>
      </c>
      <c r="L9" s="218" t="s">
        <v>346</v>
      </c>
      <c r="M9" s="218" t="s">
        <v>208</v>
      </c>
      <c r="N9" s="218" t="s">
        <v>209</v>
      </c>
      <c r="O9" s="218" t="s">
        <v>343</v>
      </c>
      <c r="P9" s="221" t="s">
        <v>214</v>
      </c>
      <c r="Q9" s="218" t="s">
        <v>117</v>
      </c>
      <c r="R9" s="21"/>
    </row>
    <row r="10" spans="1:18" s="30" customFormat="1" x14ac:dyDescent="0.2">
      <c r="A10" s="29">
        <v>1</v>
      </c>
      <c r="B10" s="29">
        <v>2</v>
      </c>
      <c r="C10" s="29">
        <v>3</v>
      </c>
      <c r="D10" s="29">
        <v>4</v>
      </c>
      <c r="E10" s="29">
        <v>5</v>
      </c>
      <c r="F10" s="29">
        <v>6</v>
      </c>
      <c r="G10" s="29">
        <v>7</v>
      </c>
      <c r="H10" s="29">
        <v>8</v>
      </c>
      <c r="I10" s="29">
        <v>9</v>
      </c>
      <c r="J10" s="29">
        <v>10</v>
      </c>
      <c r="K10" s="29">
        <v>11</v>
      </c>
      <c r="L10" s="29">
        <v>12</v>
      </c>
      <c r="M10" s="29">
        <v>13</v>
      </c>
      <c r="N10" s="29">
        <v>14</v>
      </c>
      <c r="O10" s="29">
        <v>15</v>
      </c>
      <c r="P10" s="29">
        <v>16</v>
      </c>
      <c r="Q10" s="29">
        <v>17</v>
      </c>
    </row>
    <row r="11" spans="1:18" s="239" customFormat="1" x14ac:dyDescent="0.2">
      <c r="A11" s="124">
        <v>1</v>
      </c>
      <c r="B11" s="16" t="s">
        <v>885</v>
      </c>
      <c r="C11" s="328">
        <v>31147</v>
      </c>
      <c r="D11" s="124">
        <v>0</v>
      </c>
      <c r="E11" s="124">
        <v>0</v>
      </c>
      <c r="F11" s="124">
        <v>0</v>
      </c>
      <c r="G11" s="223">
        <f>SUM(C11:F11)</f>
        <v>31147</v>
      </c>
      <c r="H11" s="116">
        <v>21835</v>
      </c>
      <c r="I11" s="124">
        <v>0</v>
      </c>
      <c r="J11" s="124">
        <v>0</v>
      </c>
      <c r="K11" s="124">
        <v>0</v>
      </c>
      <c r="L11" s="223">
        <f>SUM(H11:K11)</f>
        <v>21835</v>
      </c>
      <c r="M11" s="124">
        <v>3777537</v>
      </c>
      <c r="N11" s="124">
        <v>0</v>
      </c>
      <c r="O11" s="124">
        <v>0</v>
      </c>
      <c r="P11" s="124">
        <v>0</v>
      </c>
      <c r="Q11" s="223">
        <f>SUM(M11:P11)</f>
        <v>3777537</v>
      </c>
    </row>
    <row r="12" spans="1:18" s="239" customFormat="1" x14ac:dyDescent="0.2">
      <c r="A12" s="124">
        <v>2</v>
      </c>
      <c r="B12" s="16" t="s">
        <v>886</v>
      </c>
      <c r="C12" s="328">
        <v>7870</v>
      </c>
      <c r="D12" s="124">
        <v>0</v>
      </c>
      <c r="E12" s="124">
        <v>0</v>
      </c>
      <c r="F12" s="124">
        <v>0</v>
      </c>
      <c r="G12" s="223">
        <f t="shared" ref="G12:G30" si="0">SUM(C12:F12)</f>
        <v>7870</v>
      </c>
      <c r="H12" s="116">
        <v>5936</v>
      </c>
      <c r="I12" s="124">
        <v>0</v>
      </c>
      <c r="J12" s="124">
        <v>0</v>
      </c>
      <c r="K12" s="124">
        <v>0</v>
      </c>
      <c r="L12" s="223">
        <f t="shared" ref="L12:L30" si="1">SUM(H12:K12)</f>
        <v>5936</v>
      </c>
      <c r="M12" s="124">
        <v>1003237</v>
      </c>
      <c r="N12" s="124">
        <v>0</v>
      </c>
      <c r="O12" s="124">
        <v>0</v>
      </c>
      <c r="P12" s="124">
        <v>0</v>
      </c>
      <c r="Q12" s="223">
        <f t="shared" ref="Q12:Q30" si="2">SUM(M12:P12)</f>
        <v>1003237</v>
      </c>
    </row>
    <row r="13" spans="1:18" s="239" customFormat="1" x14ac:dyDescent="0.2">
      <c r="A13" s="124">
        <v>3</v>
      </c>
      <c r="B13" s="16" t="s">
        <v>887</v>
      </c>
      <c r="C13" s="107">
        <v>29880</v>
      </c>
      <c r="D13" s="124">
        <v>0</v>
      </c>
      <c r="E13" s="124">
        <v>0</v>
      </c>
      <c r="F13" s="124">
        <v>0</v>
      </c>
      <c r="G13" s="223">
        <f t="shared" si="0"/>
        <v>29880</v>
      </c>
      <c r="H13" s="116">
        <v>25952</v>
      </c>
      <c r="I13" s="124">
        <v>0</v>
      </c>
      <c r="J13" s="124">
        <v>0</v>
      </c>
      <c r="K13" s="124">
        <v>0</v>
      </c>
      <c r="L13" s="223">
        <f t="shared" si="1"/>
        <v>25952</v>
      </c>
      <c r="M13" s="124">
        <v>4385932</v>
      </c>
      <c r="N13" s="124">
        <v>0</v>
      </c>
      <c r="O13" s="124">
        <v>0</v>
      </c>
      <c r="P13" s="124">
        <v>0</v>
      </c>
      <c r="Q13" s="223">
        <f t="shared" si="2"/>
        <v>4385932</v>
      </c>
    </row>
    <row r="14" spans="1:18" s="239" customFormat="1" x14ac:dyDescent="0.2">
      <c r="A14" s="124">
        <v>4</v>
      </c>
      <c r="B14" s="16" t="s">
        <v>888</v>
      </c>
      <c r="C14" s="329">
        <v>40939</v>
      </c>
      <c r="D14" s="124">
        <v>0</v>
      </c>
      <c r="E14" s="124">
        <v>0</v>
      </c>
      <c r="F14" s="124">
        <v>0</v>
      </c>
      <c r="G14" s="223">
        <f t="shared" si="0"/>
        <v>40939</v>
      </c>
      <c r="H14" s="116">
        <v>23654</v>
      </c>
      <c r="I14" s="124">
        <v>0</v>
      </c>
      <c r="J14" s="124">
        <v>0</v>
      </c>
      <c r="K14" s="124">
        <v>0</v>
      </c>
      <c r="L14" s="223">
        <f t="shared" si="1"/>
        <v>23654</v>
      </c>
      <c r="M14" s="124">
        <v>4281346</v>
      </c>
      <c r="N14" s="124">
        <v>0</v>
      </c>
      <c r="O14" s="124">
        <v>0</v>
      </c>
      <c r="P14" s="124">
        <v>0</v>
      </c>
      <c r="Q14" s="223">
        <f t="shared" si="2"/>
        <v>4281346</v>
      </c>
    </row>
    <row r="15" spans="1:18" s="239" customFormat="1" x14ac:dyDescent="0.2">
      <c r="A15" s="124">
        <v>5</v>
      </c>
      <c r="B15" s="16" t="s">
        <v>889</v>
      </c>
      <c r="C15" s="328">
        <v>30918</v>
      </c>
      <c r="D15" s="124">
        <v>0</v>
      </c>
      <c r="E15" s="124">
        <v>0</v>
      </c>
      <c r="F15" s="124">
        <v>0</v>
      </c>
      <c r="G15" s="223">
        <f t="shared" si="0"/>
        <v>30918</v>
      </c>
      <c r="H15" s="116">
        <v>22767</v>
      </c>
      <c r="I15" s="124">
        <v>0</v>
      </c>
      <c r="J15" s="124">
        <v>0</v>
      </c>
      <c r="K15" s="124">
        <v>0</v>
      </c>
      <c r="L15" s="223">
        <f t="shared" si="1"/>
        <v>22767</v>
      </c>
      <c r="M15" s="124">
        <v>4007036</v>
      </c>
      <c r="N15" s="124">
        <v>0</v>
      </c>
      <c r="O15" s="124">
        <v>0</v>
      </c>
      <c r="P15" s="124">
        <v>0</v>
      </c>
      <c r="Q15" s="223">
        <f t="shared" si="2"/>
        <v>4007036</v>
      </c>
    </row>
    <row r="16" spans="1:18" s="239" customFormat="1" x14ac:dyDescent="0.2">
      <c r="A16" s="124">
        <v>6</v>
      </c>
      <c r="B16" s="16" t="s">
        <v>890</v>
      </c>
      <c r="C16" s="329">
        <v>31399</v>
      </c>
      <c r="D16" s="124">
        <v>0</v>
      </c>
      <c r="E16" s="124">
        <v>0</v>
      </c>
      <c r="F16" s="124">
        <v>0</v>
      </c>
      <c r="G16" s="223">
        <f t="shared" si="0"/>
        <v>31399</v>
      </c>
      <c r="H16" s="116">
        <v>25053</v>
      </c>
      <c r="I16" s="124">
        <v>0</v>
      </c>
      <c r="J16" s="124">
        <v>0</v>
      </c>
      <c r="K16" s="124">
        <v>0</v>
      </c>
      <c r="L16" s="223">
        <f t="shared" si="1"/>
        <v>25053</v>
      </c>
      <c r="M16" s="124">
        <v>4434419</v>
      </c>
      <c r="N16" s="124">
        <v>0</v>
      </c>
      <c r="O16" s="124">
        <v>0</v>
      </c>
      <c r="P16" s="124">
        <v>0</v>
      </c>
      <c r="Q16" s="223">
        <f t="shared" si="2"/>
        <v>4434419</v>
      </c>
    </row>
    <row r="17" spans="1:17" s="239" customFormat="1" x14ac:dyDescent="0.2">
      <c r="A17" s="124">
        <v>7</v>
      </c>
      <c r="B17" s="16" t="s">
        <v>891</v>
      </c>
      <c r="C17" s="328">
        <v>29957</v>
      </c>
      <c r="D17" s="124">
        <v>0</v>
      </c>
      <c r="E17" s="124">
        <v>0</v>
      </c>
      <c r="F17" s="124">
        <v>0</v>
      </c>
      <c r="G17" s="223">
        <f t="shared" si="0"/>
        <v>29957</v>
      </c>
      <c r="H17" s="116">
        <v>17292</v>
      </c>
      <c r="I17" s="124">
        <v>0</v>
      </c>
      <c r="J17" s="124">
        <v>0</v>
      </c>
      <c r="K17" s="124">
        <v>0</v>
      </c>
      <c r="L17" s="223">
        <f t="shared" si="1"/>
        <v>17292</v>
      </c>
      <c r="M17" s="124">
        <v>3043328</v>
      </c>
      <c r="N17" s="124">
        <v>0</v>
      </c>
      <c r="O17" s="124">
        <v>0</v>
      </c>
      <c r="P17" s="124">
        <v>0</v>
      </c>
      <c r="Q17" s="223">
        <f t="shared" si="2"/>
        <v>3043328</v>
      </c>
    </row>
    <row r="18" spans="1:17" s="239" customFormat="1" x14ac:dyDescent="0.2">
      <c r="A18" s="124">
        <v>8</v>
      </c>
      <c r="B18" s="16" t="s">
        <v>892</v>
      </c>
      <c r="C18" s="328">
        <v>18128</v>
      </c>
      <c r="D18" s="124">
        <v>0</v>
      </c>
      <c r="E18" s="124">
        <v>0</v>
      </c>
      <c r="F18" s="124">
        <v>0</v>
      </c>
      <c r="G18" s="223">
        <f t="shared" si="0"/>
        <v>18128</v>
      </c>
      <c r="H18" s="116">
        <v>14430</v>
      </c>
      <c r="I18" s="124">
        <v>0</v>
      </c>
      <c r="J18" s="124">
        <v>0</v>
      </c>
      <c r="K18" s="124">
        <v>0</v>
      </c>
      <c r="L18" s="223">
        <f t="shared" si="1"/>
        <v>14430</v>
      </c>
      <c r="M18" s="124">
        <v>2583036</v>
      </c>
      <c r="N18" s="124">
        <v>0</v>
      </c>
      <c r="O18" s="124">
        <v>0</v>
      </c>
      <c r="P18" s="124">
        <v>0</v>
      </c>
      <c r="Q18" s="223">
        <f t="shared" si="2"/>
        <v>2583036</v>
      </c>
    </row>
    <row r="19" spans="1:17" s="239" customFormat="1" x14ac:dyDescent="0.2">
      <c r="A19" s="124">
        <v>9</v>
      </c>
      <c r="B19" s="16" t="s">
        <v>893</v>
      </c>
      <c r="C19" s="328">
        <v>53050</v>
      </c>
      <c r="D19" s="124">
        <v>0</v>
      </c>
      <c r="E19" s="124">
        <v>0</v>
      </c>
      <c r="F19" s="124">
        <v>0</v>
      </c>
      <c r="G19" s="223">
        <f t="shared" si="0"/>
        <v>53050</v>
      </c>
      <c r="H19" s="116">
        <v>29224</v>
      </c>
      <c r="I19" s="124">
        <v>0</v>
      </c>
      <c r="J19" s="124">
        <v>0</v>
      </c>
      <c r="K19" s="124">
        <v>0</v>
      </c>
      <c r="L19" s="223">
        <f t="shared" si="1"/>
        <v>29224</v>
      </c>
      <c r="M19" s="124">
        <v>5318690</v>
      </c>
      <c r="N19" s="124">
        <v>0</v>
      </c>
      <c r="O19" s="124">
        <v>0</v>
      </c>
      <c r="P19" s="124">
        <v>0</v>
      </c>
      <c r="Q19" s="223">
        <f t="shared" si="2"/>
        <v>5318690</v>
      </c>
    </row>
    <row r="20" spans="1:17" s="239" customFormat="1" x14ac:dyDescent="0.2">
      <c r="A20" s="124">
        <v>10</v>
      </c>
      <c r="B20" s="16" t="s">
        <v>894</v>
      </c>
      <c r="C20" s="328">
        <v>41826</v>
      </c>
      <c r="D20" s="124">
        <v>0</v>
      </c>
      <c r="E20" s="124">
        <v>0</v>
      </c>
      <c r="F20" s="124">
        <v>0</v>
      </c>
      <c r="G20" s="223">
        <f t="shared" si="0"/>
        <v>41826</v>
      </c>
      <c r="H20" s="116">
        <v>27285</v>
      </c>
      <c r="I20" s="124">
        <v>0</v>
      </c>
      <c r="J20" s="124">
        <v>0</v>
      </c>
      <c r="K20" s="124">
        <v>0</v>
      </c>
      <c r="L20" s="223">
        <f t="shared" si="1"/>
        <v>27285</v>
      </c>
      <c r="M20" s="124">
        <v>4938581</v>
      </c>
      <c r="N20" s="124">
        <v>0</v>
      </c>
      <c r="O20" s="124">
        <v>0</v>
      </c>
      <c r="P20" s="124">
        <v>0</v>
      </c>
      <c r="Q20" s="223">
        <f t="shared" si="2"/>
        <v>4938581</v>
      </c>
    </row>
    <row r="21" spans="1:17" s="239" customFormat="1" x14ac:dyDescent="0.2">
      <c r="A21" s="124">
        <v>11</v>
      </c>
      <c r="B21" s="16" t="s">
        <v>895</v>
      </c>
      <c r="C21" s="124">
        <v>11642</v>
      </c>
      <c r="D21" s="124">
        <v>0</v>
      </c>
      <c r="E21" s="124">
        <v>0</v>
      </c>
      <c r="F21" s="124">
        <v>0</v>
      </c>
      <c r="G21" s="223">
        <f t="shared" si="0"/>
        <v>11642</v>
      </c>
      <c r="H21" s="116">
        <v>7750</v>
      </c>
      <c r="I21" s="124">
        <v>0</v>
      </c>
      <c r="J21" s="124">
        <v>0</v>
      </c>
      <c r="K21" s="124">
        <v>0</v>
      </c>
      <c r="L21" s="223">
        <f t="shared" si="1"/>
        <v>7750</v>
      </c>
      <c r="M21" s="247">
        <v>836947</v>
      </c>
      <c r="N21" s="247">
        <v>0</v>
      </c>
      <c r="O21" s="124">
        <v>0</v>
      </c>
      <c r="P21" s="124">
        <v>0</v>
      </c>
      <c r="Q21" s="223">
        <f t="shared" si="2"/>
        <v>836947</v>
      </c>
    </row>
    <row r="22" spans="1:17" s="239" customFormat="1" x14ac:dyDescent="0.2">
      <c r="A22" s="124">
        <v>12</v>
      </c>
      <c r="B22" s="16" t="s">
        <v>896</v>
      </c>
      <c r="C22" s="124">
        <v>16464</v>
      </c>
      <c r="D22" s="124">
        <v>296</v>
      </c>
      <c r="E22" s="124">
        <v>0</v>
      </c>
      <c r="F22" s="124">
        <v>0</v>
      </c>
      <c r="G22" s="223">
        <f t="shared" si="0"/>
        <v>16760</v>
      </c>
      <c r="H22" s="116">
        <f>10677-213</f>
        <v>10464</v>
      </c>
      <c r="I22" s="248">
        <v>213</v>
      </c>
      <c r="J22" s="124">
        <v>0</v>
      </c>
      <c r="K22" s="124">
        <v>0</v>
      </c>
      <c r="L22" s="223">
        <f t="shared" si="1"/>
        <v>10677</v>
      </c>
      <c r="M22" s="247">
        <f>1014314-18997</f>
        <v>995317</v>
      </c>
      <c r="N22" s="247">
        <v>18997</v>
      </c>
      <c r="O22" s="248">
        <v>0</v>
      </c>
      <c r="P22" s="248">
        <v>0</v>
      </c>
      <c r="Q22" s="91">
        <f t="shared" si="2"/>
        <v>1014314</v>
      </c>
    </row>
    <row r="23" spans="1:17" s="239" customFormat="1" x14ac:dyDescent="0.2">
      <c r="A23" s="124">
        <v>13</v>
      </c>
      <c r="B23" s="16" t="s">
        <v>897</v>
      </c>
      <c r="C23" s="124">
        <v>31695</v>
      </c>
      <c r="D23" s="124">
        <v>0</v>
      </c>
      <c r="E23" s="124">
        <v>0</v>
      </c>
      <c r="F23" s="124">
        <v>0</v>
      </c>
      <c r="G23" s="223">
        <f t="shared" si="0"/>
        <v>31695</v>
      </c>
      <c r="H23" s="116">
        <v>27365</v>
      </c>
      <c r="I23" s="124">
        <v>0</v>
      </c>
      <c r="J23" s="124">
        <v>0</v>
      </c>
      <c r="K23" s="124">
        <v>0</v>
      </c>
      <c r="L23" s="223">
        <f t="shared" si="1"/>
        <v>27365</v>
      </c>
      <c r="M23" s="247">
        <v>2654360</v>
      </c>
      <c r="N23" s="247">
        <v>0</v>
      </c>
      <c r="O23" s="124">
        <v>0</v>
      </c>
      <c r="P23" s="124">
        <v>0</v>
      </c>
      <c r="Q23" s="223">
        <f t="shared" si="2"/>
        <v>2654360</v>
      </c>
    </row>
    <row r="24" spans="1:17" s="239" customFormat="1" x14ac:dyDescent="0.2">
      <c r="A24" s="124">
        <v>14</v>
      </c>
      <c r="B24" s="16" t="s">
        <v>898</v>
      </c>
      <c r="C24" s="124">
        <v>43345</v>
      </c>
      <c r="D24" s="124">
        <v>0</v>
      </c>
      <c r="E24" s="124">
        <v>0</v>
      </c>
      <c r="F24" s="124">
        <v>0</v>
      </c>
      <c r="G24" s="223">
        <f t="shared" si="0"/>
        <v>43345</v>
      </c>
      <c r="H24" s="116">
        <v>27008</v>
      </c>
      <c r="I24" s="124">
        <v>0</v>
      </c>
      <c r="J24" s="124">
        <v>0</v>
      </c>
      <c r="K24" s="124">
        <v>0</v>
      </c>
      <c r="L24" s="223">
        <f t="shared" si="1"/>
        <v>27008</v>
      </c>
      <c r="M24" s="247">
        <v>2862849</v>
      </c>
      <c r="N24" s="247">
        <v>0</v>
      </c>
      <c r="O24" s="124">
        <v>0</v>
      </c>
      <c r="P24" s="124">
        <v>0</v>
      </c>
      <c r="Q24" s="223">
        <f t="shared" si="2"/>
        <v>2862849</v>
      </c>
    </row>
    <row r="25" spans="1:17" s="239" customFormat="1" x14ac:dyDescent="0.2">
      <c r="A25" s="124">
        <v>15</v>
      </c>
      <c r="B25" s="16" t="s">
        <v>899</v>
      </c>
      <c r="C25" s="124">
        <v>19589</v>
      </c>
      <c r="D25" s="124">
        <v>0</v>
      </c>
      <c r="E25" s="124">
        <v>0</v>
      </c>
      <c r="F25" s="124">
        <v>0</v>
      </c>
      <c r="G25" s="223">
        <f t="shared" si="0"/>
        <v>19589</v>
      </c>
      <c r="H25" s="116">
        <v>14525</v>
      </c>
      <c r="I25" s="124">
        <v>0</v>
      </c>
      <c r="J25" s="124">
        <v>0</v>
      </c>
      <c r="K25" s="124">
        <v>0</v>
      </c>
      <c r="L25" s="223">
        <f t="shared" si="1"/>
        <v>14525</v>
      </c>
      <c r="M25" s="247">
        <v>1278240</v>
      </c>
      <c r="N25" s="247">
        <v>0</v>
      </c>
      <c r="O25" s="124">
        <v>0</v>
      </c>
      <c r="P25" s="124">
        <v>0</v>
      </c>
      <c r="Q25" s="223">
        <f t="shared" si="2"/>
        <v>1278240</v>
      </c>
    </row>
    <row r="26" spans="1:17" s="239" customFormat="1" x14ac:dyDescent="0.2">
      <c r="A26" s="124">
        <v>16</v>
      </c>
      <c r="B26" s="16" t="s">
        <v>900</v>
      </c>
      <c r="C26" s="124">
        <v>19220</v>
      </c>
      <c r="D26" s="124">
        <v>0</v>
      </c>
      <c r="E26" s="124">
        <v>0</v>
      </c>
      <c r="F26" s="124">
        <v>0</v>
      </c>
      <c r="G26" s="223">
        <f t="shared" si="0"/>
        <v>19220</v>
      </c>
      <c r="H26" s="116">
        <v>16839</v>
      </c>
      <c r="I26" s="124">
        <v>0</v>
      </c>
      <c r="J26" s="124">
        <v>0</v>
      </c>
      <c r="K26" s="124">
        <v>0</v>
      </c>
      <c r="L26" s="223">
        <f t="shared" si="1"/>
        <v>16839</v>
      </c>
      <c r="M26" s="247">
        <v>1768121</v>
      </c>
      <c r="N26" s="247">
        <v>0</v>
      </c>
      <c r="O26" s="124">
        <v>0</v>
      </c>
      <c r="P26" s="124">
        <v>0</v>
      </c>
      <c r="Q26" s="223">
        <f t="shared" si="2"/>
        <v>1768121</v>
      </c>
    </row>
    <row r="27" spans="1:17" s="239" customFormat="1" x14ac:dyDescent="0.2">
      <c r="A27" s="124">
        <v>17</v>
      </c>
      <c r="B27" s="16" t="s">
        <v>901</v>
      </c>
      <c r="C27" s="124">
        <v>13104</v>
      </c>
      <c r="D27" s="124">
        <v>0</v>
      </c>
      <c r="E27" s="124">
        <v>0</v>
      </c>
      <c r="F27" s="124">
        <v>0</v>
      </c>
      <c r="G27" s="223">
        <f t="shared" si="0"/>
        <v>13104</v>
      </c>
      <c r="H27" s="116">
        <v>8818</v>
      </c>
      <c r="I27" s="124">
        <v>0</v>
      </c>
      <c r="J27" s="124">
        <v>0</v>
      </c>
      <c r="K27" s="124">
        <v>0</v>
      </c>
      <c r="L27" s="223">
        <f t="shared" si="1"/>
        <v>8818</v>
      </c>
      <c r="M27" s="247">
        <v>767130</v>
      </c>
      <c r="N27" s="247">
        <v>0</v>
      </c>
      <c r="O27" s="124">
        <v>0</v>
      </c>
      <c r="P27" s="124">
        <v>0</v>
      </c>
      <c r="Q27" s="223">
        <f t="shared" si="2"/>
        <v>767130</v>
      </c>
    </row>
    <row r="28" spans="1:17" s="239" customFormat="1" x14ac:dyDescent="0.2">
      <c r="A28" s="124">
        <v>18</v>
      </c>
      <c r="B28" s="16" t="s">
        <v>902</v>
      </c>
      <c r="C28" s="124">
        <v>41518</v>
      </c>
      <c r="D28" s="124">
        <v>0</v>
      </c>
      <c r="E28" s="124">
        <v>0</v>
      </c>
      <c r="F28" s="124">
        <v>0</v>
      </c>
      <c r="G28" s="223">
        <f t="shared" si="0"/>
        <v>41518</v>
      </c>
      <c r="H28" s="116">
        <v>31401</v>
      </c>
      <c r="I28" s="124">
        <v>0</v>
      </c>
      <c r="J28" s="124">
        <v>0</v>
      </c>
      <c r="K28" s="124">
        <v>0</v>
      </c>
      <c r="L28" s="223">
        <f t="shared" si="1"/>
        <v>31401</v>
      </c>
      <c r="M28" s="247">
        <v>3234350</v>
      </c>
      <c r="N28" s="247">
        <v>0</v>
      </c>
      <c r="O28" s="124">
        <v>0</v>
      </c>
      <c r="P28" s="124">
        <v>0</v>
      </c>
      <c r="Q28" s="223">
        <f t="shared" si="2"/>
        <v>3234350</v>
      </c>
    </row>
    <row r="29" spans="1:17" s="239" customFormat="1" x14ac:dyDescent="0.2">
      <c r="A29" s="124">
        <v>19</v>
      </c>
      <c r="B29" s="16" t="s">
        <v>903</v>
      </c>
      <c r="C29" s="124">
        <v>25184</v>
      </c>
      <c r="D29" s="124">
        <v>0</v>
      </c>
      <c r="E29" s="124">
        <v>0</v>
      </c>
      <c r="F29" s="124">
        <v>0</v>
      </c>
      <c r="G29" s="223">
        <f t="shared" si="0"/>
        <v>25184</v>
      </c>
      <c r="H29" s="116">
        <v>15152</v>
      </c>
      <c r="I29" s="124">
        <v>0</v>
      </c>
      <c r="J29" s="124">
        <v>0</v>
      </c>
      <c r="K29" s="124">
        <v>0</v>
      </c>
      <c r="L29" s="223">
        <f t="shared" si="1"/>
        <v>15152</v>
      </c>
      <c r="M29" s="247">
        <v>1318219</v>
      </c>
      <c r="N29" s="247">
        <v>0</v>
      </c>
      <c r="O29" s="124">
        <v>0</v>
      </c>
      <c r="P29" s="124">
        <v>0</v>
      </c>
      <c r="Q29" s="223">
        <f t="shared" si="2"/>
        <v>1318219</v>
      </c>
    </row>
    <row r="30" spans="1:17" s="239" customFormat="1" x14ac:dyDescent="0.2">
      <c r="A30" s="124">
        <v>20</v>
      </c>
      <c r="B30" s="16" t="s">
        <v>904</v>
      </c>
      <c r="C30" s="124">
        <v>46993</v>
      </c>
      <c r="D30" s="124">
        <v>0</v>
      </c>
      <c r="E30" s="124">
        <v>0</v>
      </c>
      <c r="F30" s="124">
        <v>0</v>
      </c>
      <c r="G30" s="223">
        <f t="shared" si="0"/>
        <v>46993</v>
      </c>
      <c r="H30" s="116">
        <v>32673</v>
      </c>
      <c r="I30" s="124">
        <v>0</v>
      </c>
      <c r="J30" s="124">
        <v>0</v>
      </c>
      <c r="K30" s="124">
        <v>0</v>
      </c>
      <c r="L30" s="223">
        <f t="shared" si="1"/>
        <v>32673</v>
      </c>
      <c r="M30" s="247">
        <v>3953391</v>
      </c>
      <c r="N30" s="247">
        <v>0</v>
      </c>
      <c r="O30" s="124">
        <v>0</v>
      </c>
      <c r="P30" s="124">
        <v>0</v>
      </c>
      <c r="Q30" s="223">
        <f t="shared" si="2"/>
        <v>3953391</v>
      </c>
    </row>
    <row r="31" spans="1:17" s="239" customFormat="1" x14ac:dyDescent="0.2">
      <c r="A31" s="1159" t="s">
        <v>17</v>
      </c>
      <c r="B31" s="1160"/>
      <c r="C31" s="223">
        <f>SUM(C11:C30)</f>
        <v>583868</v>
      </c>
      <c r="D31" s="223">
        <f t="shared" ref="D31:Q31" si="3">SUM(D11:D30)</f>
        <v>296</v>
      </c>
      <c r="E31" s="223">
        <f t="shared" si="3"/>
        <v>0</v>
      </c>
      <c r="F31" s="223">
        <f t="shared" si="3"/>
        <v>0</v>
      </c>
      <c r="G31" s="978">
        <f t="shared" si="3"/>
        <v>584164</v>
      </c>
      <c r="H31" s="223">
        <f t="shared" si="3"/>
        <v>405423</v>
      </c>
      <c r="I31" s="223">
        <f t="shared" si="3"/>
        <v>213</v>
      </c>
      <c r="J31" s="223">
        <f t="shared" si="3"/>
        <v>0</v>
      </c>
      <c r="K31" s="223">
        <f t="shared" si="3"/>
        <v>0</v>
      </c>
      <c r="L31" s="670">
        <f t="shared" si="3"/>
        <v>405636</v>
      </c>
      <c r="M31" s="223">
        <f t="shared" si="3"/>
        <v>57442066</v>
      </c>
      <c r="N31" s="223">
        <f t="shared" si="3"/>
        <v>18997</v>
      </c>
      <c r="O31" s="223">
        <f t="shared" si="3"/>
        <v>0</v>
      </c>
      <c r="P31" s="223">
        <f t="shared" si="3"/>
        <v>0</v>
      </c>
      <c r="Q31" s="223">
        <f t="shared" si="3"/>
        <v>57461063</v>
      </c>
    </row>
    <row r="32" spans="1:17" ht="15" x14ac:dyDescent="0.25">
      <c r="A32" s="34"/>
      <c r="B32" s="18"/>
      <c r="C32" s="364"/>
      <c r="D32" s="364"/>
      <c r="E32" s="364"/>
      <c r="F32" s="364"/>
      <c r="G32" s="364">
        <f>'enrolment vs availed_UPY'!G31</f>
        <v>302869</v>
      </c>
      <c r="H32" s="364"/>
      <c r="I32" s="364"/>
      <c r="J32" s="364"/>
      <c r="K32" s="364"/>
      <c r="L32" s="820">
        <f>L31/G31</f>
        <v>0.69438719263768389</v>
      </c>
      <c r="M32" s="364"/>
      <c r="N32" s="364"/>
      <c r="O32" s="364"/>
      <c r="P32" s="364"/>
      <c r="Q32" s="364"/>
    </row>
    <row r="33" spans="1:20" x14ac:dyDescent="0.2">
      <c r="A33" s="8" t="s">
        <v>7</v>
      </c>
      <c r="B33"/>
      <c r="C33" s="233"/>
      <c r="D33" s="233"/>
      <c r="G33" s="977">
        <f>G31+G32</f>
        <v>887033</v>
      </c>
      <c r="T33" s="714"/>
    </row>
    <row r="34" spans="1:20" x14ac:dyDescent="0.2">
      <c r="A34" t="s">
        <v>8</v>
      </c>
      <c r="B34"/>
      <c r="C34" s="233"/>
      <c r="D34" s="233"/>
      <c r="L34" s="365"/>
      <c r="T34" s="714"/>
    </row>
    <row r="35" spans="1:20" x14ac:dyDescent="0.2">
      <c r="A35" t="s">
        <v>9</v>
      </c>
      <c r="B35"/>
      <c r="C35" s="233"/>
      <c r="D35" s="233"/>
      <c r="I35" s="9"/>
      <c r="J35" s="9"/>
      <c r="K35" s="9"/>
      <c r="L35" s="366"/>
    </row>
    <row r="36" spans="1:20" customFormat="1" x14ac:dyDescent="0.2">
      <c r="A36" s="13" t="s">
        <v>416</v>
      </c>
      <c r="C36" s="233"/>
      <c r="D36" s="233"/>
      <c r="E36" s="233"/>
      <c r="F36" s="233"/>
      <c r="G36" s="233"/>
      <c r="H36" s="233"/>
      <c r="I36" s="233"/>
      <c r="J36" s="9"/>
      <c r="K36" s="9"/>
      <c r="L36" s="9"/>
      <c r="M36" s="233"/>
      <c r="N36" s="233"/>
      <c r="O36" s="233"/>
      <c r="P36" s="233"/>
      <c r="Q36" s="233"/>
    </row>
    <row r="37" spans="1:20" customFormat="1" x14ac:dyDescent="0.2">
      <c r="C37" s="236" t="s">
        <v>417</v>
      </c>
      <c r="D37" s="233"/>
      <c r="E37" s="65"/>
      <c r="F37" s="65"/>
      <c r="G37" s="65"/>
      <c r="H37" s="65"/>
      <c r="I37" s="65"/>
      <c r="J37" s="65"/>
      <c r="K37" s="65"/>
      <c r="L37" s="65"/>
      <c r="M37" s="65"/>
      <c r="N37" s="233"/>
      <c r="O37" s="233"/>
      <c r="P37" s="233"/>
      <c r="Q37" s="233"/>
    </row>
    <row r="38" spans="1:20" x14ac:dyDescent="0.2">
      <c r="A38" s="12" t="s">
        <v>11</v>
      </c>
      <c r="B38" s="12"/>
      <c r="C38" s="219"/>
      <c r="D38" s="219"/>
      <c r="E38" s="219"/>
      <c r="F38" s="219"/>
      <c r="G38" s="219"/>
      <c r="I38" s="219"/>
      <c r="O38" s="1003"/>
      <c r="P38" s="1003"/>
      <c r="Q38" s="1003"/>
    </row>
    <row r="39" spans="1:20" ht="12.75" customHeight="1" x14ac:dyDescent="0.2">
      <c r="A39" s="1014" t="s">
        <v>13</v>
      </c>
      <c r="B39" s="1014"/>
      <c r="C39" s="1014"/>
      <c r="D39" s="1014"/>
      <c r="E39" s="1014"/>
      <c r="F39" s="1014"/>
      <c r="G39" s="1014"/>
      <c r="H39" s="1014"/>
      <c r="I39" s="1014"/>
      <c r="J39" s="1014"/>
      <c r="K39" s="1014"/>
      <c r="L39" s="1014"/>
      <c r="M39" s="1014"/>
      <c r="N39" s="1014"/>
      <c r="O39" s="1014"/>
      <c r="P39" s="1014"/>
      <c r="Q39" s="1014"/>
    </row>
    <row r="40" spans="1:20" x14ac:dyDescent="0.2">
      <c r="A40" s="1003" t="s">
        <v>91</v>
      </c>
      <c r="B40" s="1003"/>
      <c r="C40" s="1003"/>
      <c r="D40" s="1003"/>
      <c r="E40" s="1003"/>
      <c r="F40" s="1003"/>
      <c r="G40" s="1003"/>
      <c r="H40" s="1003"/>
      <c r="I40" s="1003"/>
      <c r="J40" s="1003"/>
      <c r="K40" s="1003"/>
      <c r="L40" s="1003"/>
      <c r="M40" s="1003"/>
      <c r="N40" s="1003"/>
      <c r="O40" s="1003"/>
      <c r="P40" s="1003"/>
      <c r="Q40" s="1003"/>
      <c r="R40" s="1003"/>
    </row>
    <row r="41" spans="1:20" x14ac:dyDescent="0.2">
      <c r="A41" s="1168"/>
      <c r="B41" s="1168"/>
      <c r="C41" s="1168"/>
      <c r="D41" s="1168"/>
      <c r="E41" s="1168"/>
      <c r="F41" s="1168"/>
      <c r="G41" s="1168"/>
      <c r="H41" s="1168"/>
      <c r="I41" s="1168"/>
      <c r="J41" s="1168"/>
      <c r="K41" s="1168"/>
      <c r="L41" s="1168"/>
    </row>
  </sheetData>
  <mergeCells count="16">
    <mergeCell ref="A5:O5"/>
    <mergeCell ref="A41:L41"/>
    <mergeCell ref="O1:Q1"/>
    <mergeCell ref="A2:L2"/>
    <mergeCell ref="A3:L3"/>
    <mergeCell ref="A8:A9"/>
    <mergeCell ref="B8:B9"/>
    <mergeCell ref="C8:G8"/>
    <mergeCell ref="H8:L8"/>
    <mergeCell ref="M8:Q8"/>
    <mergeCell ref="A40:R40"/>
    <mergeCell ref="A7:B7"/>
    <mergeCell ref="O38:Q38"/>
    <mergeCell ref="A39:Q39"/>
    <mergeCell ref="N7:Q7"/>
    <mergeCell ref="A31:B31"/>
  </mergeCells>
  <phoneticPr fontId="0" type="noConversion"/>
  <printOptions horizontalCentered="1"/>
  <pageMargins left="0.5" right="0.5" top="0.23622047244094499" bottom="0" header="0.31496062992126" footer="0.31496062992126"/>
  <pageSetup paperSize="9" scale="9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41"/>
  <sheetViews>
    <sheetView view="pageBreakPreview" topLeftCell="A5" zoomScale="90" zoomScaleSheetLayoutView="90" workbookViewId="0">
      <selection activeCell="K33" sqref="K33"/>
    </sheetView>
  </sheetViews>
  <sheetFormatPr defaultColWidth="9.140625" defaultRowHeight="12.75" x14ac:dyDescent="0.2"/>
  <cols>
    <col min="1" max="1" width="4" style="672" customWidth="1"/>
    <col min="2" max="2" width="10.140625" style="672" customWidth="1"/>
    <col min="3" max="3" width="9.7109375" style="672" customWidth="1"/>
    <col min="4" max="4" width="5" style="672" customWidth="1"/>
    <col min="5" max="5" width="8.5703125" style="672" bestFit="1" customWidth="1"/>
    <col min="6" max="6" width="8.28515625" style="672" bestFit="1" customWidth="1"/>
    <col min="7" max="7" width="9" style="672" bestFit="1" customWidth="1"/>
    <col min="8" max="8" width="9.85546875" style="672" customWidth="1"/>
    <col min="9" max="9" width="5.5703125" style="672" customWidth="1"/>
    <col min="10" max="10" width="8.5703125" style="672" bestFit="1" customWidth="1"/>
    <col min="11" max="11" width="9.28515625" style="672" bestFit="1" customWidth="1"/>
    <col min="12" max="12" width="11.140625" style="672" bestFit="1" customWidth="1"/>
    <col min="13" max="13" width="10.28515625" style="672" customWidth="1"/>
    <col min="14" max="14" width="6.5703125" style="672" customWidth="1"/>
    <col min="15" max="15" width="8.5703125" style="672" bestFit="1" customWidth="1"/>
    <col min="16" max="16" width="8.7109375" style="672" bestFit="1" customWidth="1"/>
    <col min="17" max="17" width="11" style="672" customWidth="1"/>
    <col min="18" max="18" width="9.140625" style="672" hidden="1" customWidth="1"/>
    <col min="19" max="16384" width="9.140625" style="672"/>
  </cols>
  <sheetData>
    <row r="1" spans="1:19" s="349" customFormat="1" ht="12.75" customHeight="1" x14ac:dyDescent="0.2">
      <c r="D1" s="672"/>
      <c r="E1" s="672"/>
      <c r="F1" s="672"/>
      <c r="G1" s="672"/>
      <c r="H1" s="672"/>
      <c r="I1" s="672"/>
      <c r="J1" s="672"/>
      <c r="K1" s="672"/>
      <c r="L1" s="672"/>
      <c r="M1" s="672"/>
      <c r="N1" s="672"/>
      <c r="O1" s="1047" t="s">
        <v>61</v>
      </c>
      <c r="P1" s="1047"/>
      <c r="Q1" s="1047"/>
    </row>
    <row r="2" spans="1:19" s="349" customFormat="1" ht="15.75" x14ac:dyDescent="0.2">
      <c r="A2" s="1151" t="s">
        <v>0</v>
      </c>
      <c r="B2" s="1151"/>
      <c r="C2" s="1151"/>
      <c r="D2" s="1151"/>
      <c r="E2" s="1151"/>
      <c r="F2" s="1151"/>
      <c r="G2" s="1151"/>
      <c r="H2" s="1151"/>
      <c r="I2" s="1151"/>
      <c r="J2" s="1151"/>
      <c r="K2" s="1151"/>
      <c r="L2" s="1151"/>
      <c r="M2" s="677"/>
      <c r="N2" s="677"/>
      <c r="O2" s="677"/>
      <c r="P2" s="677"/>
    </row>
    <row r="3" spans="1:19" s="349" customFormat="1" ht="20.25" x14ac:dyDescent="0.2">
      <c r="A3" s="1152" t="s">
        <v>734</v>
      </c>
      <c r="B3" s="1152"/>
      <c r="C3" s="1152"/>
      <c r="D3" s="1152"/>
      <c r="E3" s="1152"/>
      <c r="F3" s="1152"/>
      <c r="G3" s="1152"/>
      <c r="H3" s="1152"/>
      <c r="I3" s="1152"/>
      <c r="J3" s="1152"/>
      <c r="K3" s="1152"/>
      <c r="L3" s="1152"/>
      <c r="M3" s="434"/>
      <c r="N3" s="434"/>
      <c r="O3" s="434"/>
      <c r="P3" s="434"/>
    </row>
    <row r="4" spans="1:19" s="349" customFormat="1" ht="11.25" customHeight="1" x14ac:dyDescent="0.2"/>
    <row r="5" spans="1:19" s="349" customFormat="1" ht="15.75" x14ac:dyDescent="0.2">
      <c r="A5" s="1177" t="s">
        <v>790</v>
      </c>
      <c r="B5" s="1177"/>
      <c r="C5" s="1177"/>
      <c r="D5" s="1177"/>
      <c r="E5" s="1177"/>
      <c r="F5" s="1177"/>
      <c r="G5" s="1177"/>
      <c r="H5" s="1177"/>
      <c r="I5" s="1177"/>
      <c r="J5" s="1177"/>
      <c r="K5" s="1177"/>
      <c r="L5" s="1177"/>
      <c r="M5" s="672"/>
      <c r="N5" s="672"/>
      <c r="O5" s="672"/>
      <c r="P5" s="672"/>
    </row>
    <row r="7" spans="1:19" ht="12.6" customHeight="1" x14ac:dyDescent="0.2">
      <c r="A7" s="1050" t="s">
        <v>157</v>
      </c>
      <c r="B7" s="1050"/>
      <c r="N7" s="1179" t="s">
        <v>823</v>
      </c>
      <c r="O7" s="1179"/>
      <c r="P7" s="1179"/>
      <c r="Q7" s="1179"/>
      <c r="R7" s="1179"/>
    </row>
    <row r="8" spans="1:19" s="273" customFormat="1" ht="29.45" customHeight="1" x14ac:dyDescent="0.2">
      <c r="A8" s="1023" t="s">
        <v>74</v>
      </c>
      <c r="B8" s="1023" t="s">
        <v>3</v>
      </c>
      <c r="C8" s="1020" t="s">
        <v>752</v>
      </c>
      <c r="D8" s="1020"/>
      <c r="E8" s="1020"/>
      <c r="F8" s="1020"/>
      <c r="G8" s="1020"/>
      <c r="H8" s="1046" t="s">
        <v>622</v>
      </c>
      <c r="I8" s="1020"/>
      <c r="J8" s="1020"/>
      <c r="K8" s="1020"/>
      <c r="L8" s="1020"/>
      <c r="M8" s="1036" t="s">
        <v>110</v>
      </c>
      <c r="N8" s="1178"/>
      <c r="O8" s="1178"/>
      <c r="P8" s="1178"/>
      <c r="Q8" s="1037"/>
    </row>
    <row r="9" spans="1:19" s="273" customFormat="1" ht="38.25" x14ac:dyDescent="0.2">
      <c r="A9" s="1023"/>
      <c r="B9" s="1023"/>
      <c r="C9" s="664" t="s">
        <v>208</v>
      </c>
      <c r="D9" s="664" t="s">
        <v>209</v>
      </c>
      <c r="E9" s="664" t="s">
        <v>343</v>
      </c>
      <c r="F9" s="666" t="s">
        <v>214</v>
      </c>
      <c r="G9" s="666" t="s">
        <v>115</v>
      </c>
      <c r="H9" s="664" t="s">
        <v>208</v>
      </c>
      <c r="I9" s="664" t="s">
        <v>209</v>
      </c>
      <c r="J9" s="664" t="s">
        <v>343</v>
      </c>
      <c r="K9" s="664" t="s">
        <v>987</v>
      </c>
      <c r="L9" s="664" t="s">
        <v>116</v>
      </c>
      <c r="M9" s="664" t="s">
        <v>208</v>
      </c>
      <c r="N9" s="664" t="s">
        <v>209</v>
      </c>
      <c r="O9" s="664" t="s">
        <v>343</v>
      </c>
      <c r="P9" s="666" t="s">
        <v>214</v>
      </c>
      <c r="Q9" s="664" t="s">
        <v>117</v>
      </c>
      <c r="R9" s="290"/>
      <c r="S9" s="278"/>
    </row>
    <row r="10" spans="1:19" s="273" customFormat="1" x14ac:dyDescent="0.2">
      <c r="A10" s="664">
        <v>1</v>
      </c>
      <c r="B10" s="664">
        <v>2</v>
      </c>
      <c r="C10" s="664">
        <v>3</v>
      </c>
      <c r="D10" s="664">
        <v>4</v>
      </c>
      <c r="E10" s="664">
        <v>5</v>
      </c>
      <c r="F10" s="666">
        <v>6</v>
      </c>
      <c r="G10" s="664">
        <v>7</v>
      </c>
      <c r="H10" s="664">
        <v>8</v>
      </c>
      <c r="I10" s="664">
        <v>9</v>
      </c>
      <c r="J10" s="664">
        <v>10</v>
      </c>
      <c r="K10" s="664">
        <v>11</v>
      </c>
      <c r="L10" s="664">
        <v>12</v>
      </c>
      <c r="M10" s="664">
        <v>13</v>
      </c>
      <c r="N10" s="665">
        <v>14</v>
      </c>
      <c r="O10" s="663">
        <v>15</v>
      </c>
      <c r="P10" s="664">
        <v>16</v>
      </c>
      <c r="Q10" s="664">
        <v>17</v>
      </c>
    </row>
    <row r="11" spans="1:19" x14ac:dyDescent="0.2">
      <c r="A11" s="662">
        <v>1</v>
      </c>
      <c r="B11" s="381" t="s">
        <v>885</v>
      </c>
      <c r="C11" s="340">
        <v>19316</v>
      </c>
      <c r="D11" s="340">
        <v>0</v>
      </c>
      <c r="E11" s="340">
        <v>0</v>
      </c>
      <c r="F11" s="340">
        <v>0</v>
      </c>
      <c r="G11" s="667">
        <f>SUM(C11:F11)</f>
        <v>19316</v>
      </c>
      <c r="H11" s="417">
        <v>13255</v>
      </c>
      <c r="I11" s="340">
        <v>0</v>
      </c>
      <c r="J11" s="340">
        <v>0</v>
      </c>
      <c r="K11" s="340">
        <v>0</v>
      </c>
      <c r="L11" s="715">
        <f>SUM(H11:K11)</f>
        <v>13255</v>
      </c>
      <c r="M11" s="381">
        <v>2293037</v>
      </c>
      <c r="N11" s="340">
        <v>0</v>
      </c>
      <c r="O11" s="340">
        <v>0</v>
      </c>
      <c r="P11" s="340">
        <v>0</v>
      </c>
      <c r="Q11" s="667">
        <f>SUM(M11:P11)</f>
        <v>2293037</v>
      </c>
    </row>
    <row r="12" spans="1:19" x14ac:dyDescent="0.2">
      <c r="A12" s="662">
        <v>2</v>
      </c>
      <c r="B12" s="381" t="s">
        <v>886</v>
      </c>
      <c r="C12" s="340">
        <v>4902</v>
      </c>
      <c r="D12" s="340">
        <v>0</v>
      </c>
      <c r="E12" s="340">
        <v>0</v>
      </c>
      <c r="F12" s="340">
        <v>0</v>
      </c>
      <c r="G12" s="667">
        <f t="shared" ref="G12:G30" si="0">SUM(C12:F12)</f>
        <v>4902</v>
      </c>
      <c r="H12" s="417">
        <v>3592</v>
      </c>
      <c r="I12" s="340">
        <v>0</v>
      </c>
      <c r="J12" s="340">
        <v>0</v>
      </c>
      <c r="K12" s="340">
        <v>0</v>
      </c>
      <c r="L12" s="715">
        <f t="shared" ref="L12:L30" si="1">SUM(H12:K12)</f>
        <v>3592</v>
      </c>
      <c r="M12" s="381">
        <v>607033</v>
      </c>
      <c r="N12" s="340">
        <v>0</v>
      </c>
      <c r="O12" s="340">
        <v>0</v>
      </c>
      <c r="P12" s="340">
        <v>0</v>
      </c>
      <c r="Q12" s="667">
        <f t="shared" ref="Q12:Q20" si="2">SUM(M12:P12)</f>
        <v>607033</v>
      </c>
    </row>
    <row r="13" spans="1:19" x14ac:dyDescent="0.2">
      <c r="A13" s="662">
        <v>3</v>
      </c>
      <c r="B13" s="381" t="s">
        <v>887</v>
      </c>
      <c r="C13" s="340">
        <v>19299</v>
      </c>
      <c r="D13" s="340">
        <v>0</v>
      </c>
      <c r="E13" s="340">
        <v>0</v>
      </c>
      <c r="F13" s="340">
        <v>0</v>
      </c>
      <c r="G13" s="667">
        <f t="shared" si="0"/>
        <v>19299</v>
      </c>
      <c r="H13" s="417">
        <v>16477</v>
      </c>
      <c r="I13" s="340">
        <v>0</v>
      </c>
      <c r="J13" s="340">
        <v>0</v>
      </c>
      <c r="K13" s="340">
        <v>0</v>
      </c>
      <c r="L13" s="715">
        <f t="shared" si="1"/>
        <v>16477</v>
      </c>
      <c r="M13" s="381">
        <v>2784622</v>
      </c>
      <c r="N13" s="340">
        <v>0</v>
      </c>
      <c r="O13" s="340">
        <v>0</v>
      </c>
      <c r="P13" s="340">
        <v>0</v>
      </c>
      <c r="Q13" s="667">
        <f t="shared" si="2"/>
        <v>2784622</v>
      </c>
    </row>
    <row r="14" spans="1:19" x14ac:dyDescent="0.2">
      <c r="A14" s="662">
        <v>4</v>
      </c>
      <c r="B14" s="381" t="s">
        <v>888</v>
      </c>
      <c r="C14" s="340">
        <v>24471</v>
      </c>
      <c r="D14" s="340">
        <v>0</v>
      </c>
      <c r="E14" s="340">
        <v>0</v>
      </c>
      <c r="F14" s="340">
        <v>0</v>
      </c>
      <c r="G14" s="667">
        <f t="shared" si="0"/>
        <v>24471</v>
      </c>
      <c r="H14" s="417">
        <v>13923</v>
      </c>
      <c r="I14" s="340">
        <v>0</v>
      </c>
      <c r="J14" s="340">
        <v>0</v>
      </c>
      <c r="K14" s="340">
        <v>0</v>
      </c>
      <c r="L14" s="715">
        <f t="shared" si="1"/>
        <v>13923</v>
      </c>
      <c r="M14" s="381">
        <v>2520068</v>
      </c>
      <c r="N14" s="340">
        <v>0</v>
      </c>
      <c r="O14" s="340">
        <v>0</v>
      </c>
      <c r="P14" s="340">
        <v>0</v>
      </c>
      <c r="Q14" s="667">
        <f t="shared" si="2"/>
        <v>2520068</v>
      </c>
    </row>
    <row r="15" spans="1:19" x14ac:dyDescent="0.2">
      <c r="A15" s="662">
        <v>5</v>
      </c>
      <c r="B15" s="381" t="s">
        <v>889</v>
      </c>
      <c r="C15" s="340">
        <v>16160</v>
      </c>
      <c r="D15" s="340">
        <v>0</v>
      </c>
      <c r="E15" s="340">
        <v>0</v>
      </c>
      <c r="F15" s="340">
        <v>0</v>
      </c>
      <c r="G15" s="667">
        <f t="shared" si="0"/>
        <v>16160</v>
      </c>
      <c r="H15" s="417">
        <v>11214</v>
      </c>
      <c r="I15" s="340">
        <v>0</v>
      </c>
      <c r="J15" s="340">
        <v>0</v>
      </c>
      <c r="K15" s="340">
        <v>0</v>
      </c>
      <c r="L15" s="715">
        <f t="shared" si="1"/>
        <v>11214</v>
      </c>
      <c r="M15" s="381">
        <v>1973728</v>
      </c>
      <c r="N15" s="340">
        <v>0</v>
      </c>
      <c r="O15" s="340">
        <v>0</v>
      </c>
      <c r="P15" s="340">
        <v>0</v>
      </c>
      <c r="Q15" s="667">
        <f t="shared" si="2"/>
        <v>1973728</v>
      </c>
    </row>
    <row r="16" spans="1:19" x14ac:dyDescent="0.2">
      <c r="A16" s="662">
        <v>6</v>
      </c>
      <c r="B16" s="381" t="s">
        <v>890</v>
      </c>
      <c r="C16" s="340">
        <v>18665</v>
      </c>
      <c r="D16" s="340">
        <v>0</v>
      </c>
      <c r="E16" s="340">
        <v>0</v>
      </c>
      <c r="F16" s="340">
        <v>0</v>
      </c>
      <c r="G16" s="667">
        <f t="shared" si="0"/>
        <v>18665</v>
      </c>
      <c r="H16" s="417">
        <v>13903</v>
      </c>
      <c r="I16" s="340">
        <v>0</v>
      </c>
      <c r="J16" s="340">
        <v>0</v>
      </c>
      <c r="K16" s="340">
        <v>0</v>
      </c>
      <c r="L16" s="715">
        <f t="shared" si="1"/>
        <v>13903</v>
      </c>
      <c r="M16" s="381">
        <v>2460874</v>
      </c>
      <c r="N16" s="340">
        <v>0</v>
      </c>
      <c r="O16" s="340">
        <v>0</v>
      </c>
      <c r="P16" s="340">
        <v>0</v>
      </c>
      <c r="Q16" s="667">
        <f t="shared" si="2"/>
        <v>2460874</v>
      </c>
    </row>
    <row r="17" spans="1:17" x14ac:dyDescent="0.2">
      <c r="A17" s="662">
        <v>7</v>
      </c>
      <c r="B17" s="381" t="s">
        <v>891</v>
      </c>
      <c r="C17" s="340">
        <v>16080</v>
      </c>
      <c r="D17" s="340">
        <v>0</v>
      </c>
      <c r="E17" s="340">
        <v>0</v>
      </c>
      <c r="F17" s="340">
        <v>0</v>
      </c>
      <c r="G17" s="667">
        <f t="shared" si="0"/>
        <v>16080</v>
      </c>
      <c r="H17" s="417">
        <v>8132</v>
      </c>
      <c r="I17" s="340">
        <v>0</v>
      </c>
      <c r="J17" s="340">
        <v>0</v>
      </c>
      <c r="K17" s="340">
        <v>0</v>
      </c>
      <c r="L17" s="715">
        <f t="shared" si="1"/>
        <v>8132</v>
      </c>
      <c r="M17" s="381">
        <v>1431234</v>
      </c>
      <c r="N17" s="340">
        <v>0</v>
      </c>
      <c r="O17" s="340">
        <v>0</v>
      </c>
      <c r="P17" s="340">
        <v>0</v>
      </c>
      <c r="Q17" s="667">
        <f t="shared" si="2"/>
        <v>1431234</v>
      </c>
    </row>
    <row r="18" spans="1:17" x14ac:dyDescent="0.2">
      <c r="A18" s="662">
        <v>8</v>
      </c>
      <c r="B18" s="381" t="s">
        <v>892</v>
      </c>
      <c r="C18" s="340">
        <v>9283</v>
      </c>
      <c r="D18" s="340">
        <v>0</v>
      </c>
      <c r="E18" s="340">
        <v>0</v>
      </c>
      <c r="F18" s="340">
        <v>0</v>
      </c>
      <c r="G18" s="667">
        <f t="shared" si="0"/>
        <v>9283</v>
      </c>
      <c r="H18" s="417">
        <v>6699</v>
      </c>
      <c r="I18" s="340">
        <v>0</v>
      </c>
      <c r="J18" s="340">
        <v>0</v>
      </c>
      <c r="K18" s="340">
        <v>0</v>
      </c>
      <c r="L18" s="715">
        <f t="shared" si="1"/>
        <v>6699</v>
      </c>
      <c r="M18" s="381">
        <v>1199138</v>
      </c>
      <c r="N18" s="340">
        <v>0</v>
      </c>
      <c r="O18" s="340">
        <v>0</v>
      </c>
      <c r="P18" s="340">
        <v>0</v>
      </c>
      <c r="Q18" s="667">
        <f t="shared" si="2"/>
        <v>1199138</v>
      </c>
    </row>
    <row r="19" spans="1:17" x14ac:dyDescent="0.2">
      <c r="A19" s="662">
        <v>9</v>
      </c>
      <c r="B19" s="381" t="s">
        <v>893</v>
      </c>
      <c r="C19" s="340">
        <v>21102</v>
      </c>
      <c r="D19" s="340">
        <v>0</v>
      </c>
      <c r="E19" s="340">
        <v>0</v>
      </c>
      <c r="F19" s="340">
        <v>0</v>
      </c>
      <c r="G19" s="667">
        <f t="shared" si="0"/>
        <v>21102</v>
      </c>
      <c r="H19" s="417">
        <v>12293</v>
      </c>
      <c r="I19" s="340">
        <v>0</v>
      </c>
      <c r="J19" s="340">
        <v>0</v>
      </c>
      <c r="K19" s="340">
        <v>0</v>
      </c>
      <c r="L19" s="715">
        <f t="shared" si="1"/>
        <v>12293</v>
      </c>
      <c r="M19" s="381">
        <v>2237374</v>
      </c>
      <c r="N19" s="340">
        <v>0</v>
      </c>
      <c r="O19" s="340">
        <v>0</v>
      </c>
      <c r="P19" s="340">
        <v>0</v>
      </c>
      <c r="Q19" s="667">
        <f t="shared" si="2"/>
        <v>2237374</v>
      </c>
    </row>
    <row r="20" spans="1:17" x14ac:dyDescent="0.2">
      <c r="A20" s="662">
        <v>10</v>
      </c>
      <c r="B20" s="381" t="s">
        <v>894</v>
      </c>
      <c r="C20" s="340">
        <v>21940</v>
      </c>
      <c r="D20" s="340">
        <v>0</v>
      </c>
      <c r="E20" s="340">
        <v>0</v>
      </c>
      <c r="F20" s="340">
        <v>0</v>
      </c>
      <c r="G20" s="667">
        <f t="shared" si="0"/>
        <v>21940</v>
      </c>
      <c r="H20" s="417">
        <v>13576</v>
      </c>
      <c r="I20" s="340">
        <v>0</v>
      </c>
      <c r="J20" s="340">
        <v>0</v>
      </c>
      <c r="K20" s="340">
        <v>0</v>
      </c>
      <c r="L20" s="715">
        <f t="shared" si="1"/>
        <v>13576</v>
      </c>
      <c r="M20" s="381">
        <v>2457313</v>
      </c>
      <c r="N20" s="340">
        <v>0</v>
      </c>
      <c r="O20" s="340">
        <v>0</v>
      </c>
      <c r="P20" s="340">
        <v>0</v>
      </c>
      <c r="Q20" s="667">
        <f t="shared" si="2"/>
        <v>2457313</v>
      </c>
    </row>
    <row r="21" spans="1:17" x14ac:dyDescent="0.2">
      <c r="A21" s="662">
        <v>11</v>
      </c>
      <c r="B21" s="381" t="s">
        <v>895</v>
      </c>
      <c r="C21" s="340">
        <v>5779</v>
      </c>
      <c r="D21" s="340">
        <v>0</v>
      </c>
      <c r="E21" s="340">
        <v>0</v>
      </c>
      <c r="F21" s="340">
        <v>0</v>
      </c>
      <c r="G21" s="667">
        <f t="shared" si="0"/>
        <v>5779</v>
      </c>
      <c r="H21" s="417">
        <v>3743</v>
      </c>
      <c r="I21" s="340">
        <v>0</v>
      </c>
      <c r="J21" s="340">
        <v>0</v>
      </c>
      <c r="K21" s="340">
        <v>0</v>
      </c>
      <c r="L21" s="715">
        <f t="shared" si="1"/>
        <v>3743</v>
      </c>
      <c r="M21" s="381">
        <v>404199</v>
      </c>
      <c r="N21" s="340">
        <v>0</v>
      </c>
      <c r="O21" s="340">
        <v>0</v>
      </c>
      <c r="P21" s="340">
        <v>0</v>
      </c>
      <c r="Q21" s="667">
        <f>SUM(M21:P21)</f>
        <v>404199</v>
      </c>
    </row>
    <row r="22" spans="1:17" x14ac:dyDescent="0.2">
      <c r="A22" s="662">
        <v>12</v>
      </c>
      <c r="B22" s="381" t="s">
        <v>896</v>
      </c>
      <c r="C22" s="340">
        <v>6180</v>
      </c>
      <c r="D22" s="340">
        <v>120</v>
      </c>
      <c r="E22" s="340">
        <v>0</v>
      </c>
      <c r="F22" s="340">
        <v>0</v>
      </c>
      <c r="G22" s="667">
        <f t="shared" si="0"/>
        <v>6300</v>
      </c>
      <c r="H22" s="417">
        <f>4002-107</f>
        <v>3895</v>
      </c>
      <c r="I22" s="340">
        <v>107</v>
      </c>
      <c r="J22" s="340">
        <v>0</v>
      </c>
      <c r="K22" s="340">
        <v>0</v>
      </c>
      <c r="L22" s="715">
        <f t="shared" si="1"/>
        <v>4002</v>
      </c>
      <c r="M22" s="335">
        <v>364022</v>
      </c>
      <c r="N22" s="340">
        <v>8169</v>
      </c>
      <c r="O22" s="340">
        <v>0</v>
      </c>
      <c r="P22" s="340">
        <v>0</v>
      </c>
      <c r="Q22" s="667">
        <f t="shared" ref="Q22:Q30" si="3">SUM(M22:P22)</f>
        <v>372191</v>
      </c>
    </row>
    <row r="23" spans="1:17" x14ac:dyDescent="0.2">
      <c r="A23" s="662">
        <v>13</v>
      </c>
      <c r="B23" s="381" t="s">
        <v>897</v>
      </c>
      <c r="C23" s="340">
        <v>18901</v>
      </c>
      <c r="D23" s="340">
        <v>0</v>
      </c>
      <c r="E23" s="340">
        <v>0</v>
      </c>
      <c r="F23" s="340">
        <v>0</v>
      </c>
      <c r="G23" s="667">
        <f t="shared" si="0"/>
        <v>18901</v>
      </c>
      <c r="H23" s="417">
        <v>14723</v>
      </c>
      <c r="I23" s="340">
        <v>0</v>
      </c>
      <c r="J23" s="340">
        <v>0</v>
      </c>
      <c r="K23" s="340">
        <v>0</v>
      </c>
      <c r="L23" s="715">
        <f t="shared" si="1"/>
        <v>14723</v>
      </c>
      <c r="M23" s="381">
        <v>1383933</v>
      </c>
      <c r="N23" s="340">
        <v>0</v>
      </c>
      <c r="O23" s="340">
        <v>0</v>
      </c>
      <c r="P23" s="340">
        <v>0</v>
      </c>
      <c r="Q23" s="667">
        <f t="shared" si="3"/>
        <v>1383933</v>
      </c>
    </row>
    <row r="24" spans="1:17" x14ac:dyDescent="0.2">
      <c r="A24" s="662">
        <v>14</v>
      </c>
      <c r="B24" s="381" t="s">
        <v>898</v>
      </c>
      <c r="C24" s="340">
        <v>18134</v>
      </c>
      <c r="D24" s="340">
        <v>0</v>
      </c>
      <c r="E24" s="340">
        <v>0</v>
      </c>
      <c r="F24" s="340">
        <v>0</v>
      </c>
      <c r="G24" s="667">
        <f t="shared" si="0"/>
        <v>18134</v>
      </c>
      <c r="H24" s="417">
        <v>11767</v>
      </c>
      <c r="I24" s="340">
        <v>0</v>
      </c>
      <c r="J24" s="340">
        <v>0</v>
      </c>
      <c r="K24" s="340">
        <v>0</v>
      </c>
      <c r="L24" s="715">
        <f t="shared" si="1"/>
        <v>11767</v>
      </c>
      <c r="M24" s="381">
        <v>1212035</v>
      </c>
      <c r="N24" s="340">
        <v>0</v>
      </c>
      <c r="O24" s="340">
        <v>0</v>
      </c>
      <c r="P24" s="340">
        <v>0</v>
      </c>
      <c r="Q24" s="667">
        <f t="shared" si="3"/>
        <v>1212035</v>
      </c>
    </row>
    <row r="25" spans="1:17" x14ac:dyDescent="0.2">
      <c r="A25" s="662">
        <v>15</v>
      </c>
      <c r="B25" s="381" t="s">
        <v>899</v>
      </c>
      <c r="C25" s="340">
        <v>9234</v>
      </c>
      <c r="D25" s="340">
        <v>0</v>
      </c>
      <c r="E25" s="340">
        <v>0</v>
      </c>
      <c r="F25" s="340">
        <v>0</v>
      </c>
      <c r="G25" s="667">
        <f t="shared" si="0"/>
        <v>9234</v>
      </c>
      <c r="H25" s="417">
        <v>6743</v>
      </c>
      <c r="I25" s="340">
        <v>0</v>
      </c>
      <c r="J25" s="340">
        <v>0</v>
      </c>
      <c r="K25" s="340">
        <v>0</v>
      </c>
      <c r="L25" s="715">
        <f t="shared" si="1"/>
        <v>6743</v>
      </c>
      <c r="M25" s="381">
        <v>573180</v>
      </c>
      <c r="N25" s="340">
        <v>0</v>
      </c>
      <c r="O25" s="340">
        <v>0</v>
      </c>
      <c r="P25" s="340">
        <v>0</v>
      </c>
      <c r="Q25" s="667">
        <f t="shared" si="3"/>
        <v>573180</v>
      </c>
    </row>
    <row r="26" spans="1:17" x14ac:dyDescent="0.2">
      <c r="A26" s="662">
        <v>16</v>
      </c>
      <c r="B26" s="381" t="s">
        <v>900</v>
      </c>
      <c r="C26" s="340">
        <v>7597</v>
      </c>
      <c r="D26" s="340">
        <v>0</v>
      </c>
      <c r="E26" s="340">
        <v>0</v>
      </c>
      <c r="F26" s="340">
        <v>0</v>
      </c>
      <c r="G26" s="667">
        <f t="shared" si="0"/>
        <v>7597</v>
      </c>
      <c r="H26" s="417">
        <v>6506</v>
      </c>
      <c r="I26" s="340">
        <v>0</v>
      </c>
      <c r="J26" s="340">
        <v>0</v>
      </c>
      <c r="K26" s="340">
        <v>0</v>
      </c>
      <c r="L26" s="715">
        <f t="shared" si="1"/>
        <v>6506</v>
      </c>
      <c r="M26" s="381">
        <v>683111</v>
      </c>
      <c r="N26" s="340">
        <v>0</v>
      </c>
      <c r="O26" s="340">
        <v>0</v>
      </c>
      <c r="P26" s="340">
        <v>0</v>
      </c>
      <c r="Q26" s="667">
        <f t="shared" si="3"/>
        <v>683111</v>
      </c>
    </row>
    <row r="27" spans="1:17" x14ac:dyDescent="0.2">
      <c r="A27" s="662">
        <v>17</v>
      </c>
      <c r="B27" s="381" t="s">
        <v>901</v>
      </c>
      <c r="C27" s="340">
        <v>4424</v>
      </c>
      <c r="D27" s="340">
        <v>0</v>
      </c>
      <c r="E27" s="340">
        <v>0</v>
      </c>
      <c r="F27" s="340">
        <v>0</v>
      </c>
      <c r="G27" s="667">
        <f t="shared" si="0"/>
        <v>4424</v>
      </c>
      <c r="H27" s="417">
        <v>2971</v>
      </c>
      <c r="I27" s="340">
        <v>0</v>
      </c>
      <c r="J27" s="340">
        <v>0</v>
      </c>
      <c r="K27" s="340">
        <v>0</v>
      </c>
      <c r="L27" s="715">
        <f t="shared" si="1"/>
        <v>2971</v>
      </c>
      <c r="M27" s="381">
        <v>255480</v>
      </c>
      <c r="N27" s="340">
        <v>0</v>
      </c>
      <c r="O27" s="340">
        <v>0</v>
      </c>
      <c r="P27" s="340">
        <v>0</v>
      </c>
      <c r="Q27" s="667">
        <f t="shared" si="3"/>
        <v>255480</v>
      </c>
    </row>
    <row r="28" spans="1:17" x14ac:dyDescent="0.2">
      <c r="A28" s="662">
        <v>18</v>
      </c>
      <c r="B28" s="381" t="s">
        <v>902</v>
      </c>
      <c r="C28" s="340">
        <v>24433</v>
      </c>
      <c r="D28" s="340">
        <v>0</v>
      </c>
      <c r="E28" s="340">
        <v>0</v>
      </c>
      <c r="F28" s="340">
        <v>0</v>
      </c>
      <c r="G28" s="667">
        <f t="shared" si="0"/>
        <v>24433</v>
      </c>
      <c r="H28" s="417">
        <v>17982</v>
      </c>
      <c r="I28" s="340">
        <v>0</v>
      </c>
      <c r="J28" s="340">
        <v>0</v>
      </c>
      <c r="K28" s="340">
        <v>0</v>
      </c>
      <c r="L28" s="715">
        <f t="shared" si="1"/>
        <v>17982</v>
      </c>
      <c r="M28" s="381">
        <v>1852173</v>
      </c>
      <c r="N28" s="340">
        <v>0</v>
      </c>
      <c r="O28" s="340">
        <v>0</v>
      </c>
      <c r="P28" s="340">
        <v>0</v>
      </c>
      <c r="Q28" s="667">
        <f t="shared" si="3"/>
        <v>1852173</v>
      </c>
    </row>
    <row r="29" spans="1:17" x14ac:dyDescent="0.2">
      <c r="A29" s="662">
        <v>19</v>
      </c>
      <c r="B29" s="381" t="s">
        <v>903</v>
      </c>
      <c r="C29" s="340">
        <v>12275</v>
      </c>
      <c r="D29" s="340">
        <v>0</v>
      </c>
      <c r="E29" s="340">
        <v>0</v>
      </c>
      <c r="F29" s="340">
        <v>0</v>
      </c>
      <c r="G29" s="667">
        <f t="shared" si="0"/>
        <v>12275</v>
      </c>
      <c r="H29" s="417">
        <v>10952</v>
      </c>
      <c r="I29" s="340">
        <v>0</v>
      </c>
      <c r="J29" s="340">
        <v>0</v>
      </c>
      <c r="K29" s="340">
        <v>0</v>
      </c>
      <c r="L29" s="715">
        <f t="shared" si="1"/>
        <v>10952</v>
      </c>
      <c r="M29" s="381">
        <v>952860</v>
      </c>
      <c r="N29" s="340">
        <v>0</v>
      </c>
      <c r="O29" s="340">
        <v>0</v>
      </c>
      <c r="P29" s="340">
        <v>0</v>
      </c>
      <c r="Q29" s="667">
        <f t="shared" si="3"/>
        <v>952860</v>
      </c>
    </row>
    <row r="30" spans="1:17" x14ac:dyDescent="0.2">
      <c r="A30" s="662">
        <v>20</v>
      </c>
      <c r="B30" s="381" t="s">
        <v>904</v>
      </c>
      <c r="C30" s="662">
        <v>24574</v>
      </c>
      <c r="D30" s="340">
        <v>0</v>
      </c>
      <c r="E30" s="340">
        <v>0</v>
      </c>
      <c r="F30" s="340">
        <v>0</v>
      </c>
      <c r="G30" s="667">
        <f t="shared" si="0"/>
        <v>24574</v>
      </c>
      <c r="H30" s="417">
        <v>17097</v>
      </c>
      <c r="I30" s="340">
        <v>0</v>
      </c>
      <c r="J30" s="340">
        <v>0</v>
      </c>
      <c r="K30" s="340">
        <v>0</v>
      </c>
      <c r="L30" s="715">
        <f t="shared" si="1"/>
        <v>17097</v>
      </c>
      <c r="M30" s="381">
        <v>2034371</v>
      </c>
      <c r="N30" s="340">
        <v>0</v>
      </c>
      <c r="O30" s="340">
        <v>0</v>
      </c>
      <c r="P30" s="340">
        <v>0</v>
      </c>
      <c r="Q30" s="667">
        <f t="shared" si="3"/>
        <v>2034371</v>
      </c>
    </row>
    <row r="31" spans="1:17" ht="16.149999999999999" customHeight="1" x14ac:dyDescent="0.2">
      <c r="A31" s="1045" t="s">
        <v>17</v>
      </c>
      <c r="B31" s="1046"/>
      <c r="C31" s="665">
        <f>SUM(C11:C30)</f>
        <v>302749</v>
      </c>
      <c r="D31" s="665">
        <f t="shared" ref="D31:Q31" si="4">SUM(D11:D30)</f>
        <v>120</v>
      </c>
      <c r="E31" s="665">
        <f t="shared" si="4"/>
        <v>0</v>
      </c>
      <c r="F31" s="665">
        <f t="shared" si="4"/>
        <v>0</v>
      </c>
      <c r="G31" s="979">
        <f t="shared" si="4"/>
        <v>302869</v>
      </c>
      <c r="H31" s="665">
        <f t="shared" si="4"/>
        <v>209443</v>
      </c>
      <c r="I31" s="665">
        <f t="shared" si="4"/>
        <v>107</v>
      </c>
      <c r="J31" s="665">
        <f t="shared" si="4"/>
        <v>0</v>
      </c>
      <c r="K31" s="665">
        <f t="shared" si="4"/>
        <v>0</v>
      </c>
      <c r="L31" s="665">
        <f t="shared" si="4"/>
        <v>209550</v>
      </c>
      <c r="M31" s="665">
        <f t="shared" si="4"/>
        <v>29679785</v>
      </c>
      <c r="N31" s="665">
        <f t="shared" si="4"/>
        <v>8169</v>
      </c>
      <c r="O31" s="665">
        <f t="shared" si="4"/>
        <v>0</v>
      </c>
      <c r="P31" s="665">
        <f t="shared" si="4"/>
        <v>0</v>
      </c>
      <c r="Q31" s="665">
        <f t="shared" si="4"/>
        <v>29687954</v>
      </c>
    </row>
    <row r="32" spans="1:17" ht="15" x14ac:dyDescent="0.25">
      <c r="A32" s="678"/>
      <c r="B32" s="382"/>
      <c r="C32" s="382"/>
      <c r="D32" s="382"/>
      <c r="E32" s="382"/>
      <c r="F32" s="382"/>
      <c r="G32" s="382"/>
      <c r="H32" s="382"/>
      <c r="I32" s="382"/>
      <c r="J32" s="382"/>
      <c r="K32" s="382"/>
      <c r="L32" s="820">
        <f>L31/G31</f>
        <v>0.69188328947498756</v>
      </c>
      <c r="M32" s="382"/>
      <c r="N32" s="382"/>
      <c r="O32" s="382"/>
      <c r="P32" s="382"/>
      <c r="Q32" s="382"/>
    </row>
    <row r="33" spans="1:19" x14ac:dyDescent="0.2">
      <c r="A33" s="356" t="s">
        <v>7</v>
      </c>
      <c r="B33" s="349"/>
      <c r="C33" s="349"/>
      <c r="D33" s="349"/>
      <c r="L33" s="679"/>
    </row>
    <row r="34" spans="1:19" x14ac:dyDescent="0.2">
      <c r="A34" s="349" t="s">
        <v>8</v>
      </c>
      <c r="B34" s="349"/>
      <c r="C34" s="349"/>
      <c r="D34" s="349"/>
      <c r="L34" s="680"/>
    </row>
    <row r="35" spans="1:19" x14ac:dyDescent="0.2">
      <c r="A35" s="349" t="s">
        <v>9</v>
      </c>
      <c r="B35" s="349"/>
      <c r="C35" s="349"/>
      <c r="D35" s="349"/>
      <c r="I35" s="45"/>
      <c r="J35" s="45"/>
      <c r="K35" s="45"/>
      <c r="L35" s="45"/>
    </row>
    <row r="36" spans="1:19" s="349" customFormat="1" x14ac:dyDescent="0.2">
      <c r="A36" s="672" t="s">
        <v>416</v>
      </c>
      <c r="J36" s="45"/>
      <c r="K36" s="45"/>
      <c r="L36" s="45"/>
    </row>
    <row r="37" spans="1:19" s="349" customFormat="1" x14ac:dyDescent="0.2">
      <c r="C37" s="672" t="s">
        <v>418</v>
      </c>
      <c r="E37" s="352"/>
      <c r="F37" s="352"/>
      <c r="G37" s="352"/>
      <c r="H37" s="352"/>
      <c r="I37" s="352"/>
      <c r="J37" s="352"/>
      <c r="K37" s="352"/>
      <c r="L37" s="352"/>
      <c r="M37" s="352"/>
    </row>
    <row r="38" spans="1:19" x14ac:dyDescent="0.2">
      <c r="A38" s="273" t="s">
        <v>11</v>
      </c>
      <c r="B38" s="273"/>
      <c r="C38" s="273"/>
      <c r="D38" s="273"/>
      <c r="E38" s="273"/>
      <c r="F38" s="273"/>
      <c r="G38" s="273"/>
      <c r="I38" s="273"/>
      <c r="O38" s="1014"/>
      <c r="P38" s="1014"/>
      <c r="Q38" s="1015"/>
    </row>
    <row r="39" spans="1:19" ht="12.75" customHeight="1" x14ac:dyDescent="0.2">
      <c r="A39" s="1014" t="s">
        <v>13</v>
      </c>
      <c r="B39" s="1014"/>
      <c r="C39" s="1014"/>
      <c r="D39" s="1014"/>
      <c r="E39" s="1014"/>
      <c r="F39" s="1014"/>
      <c r="G39" s="1014"/>
      <c r="H39" s="1014"/>
      <c r="I39" s="1014"/>
      <c r="J39" s="1014"/>
      <c r="K39" s="1014"/>
      <c r="L39" s="1014"/>
      <c r="M39" s="1014"/>
      <c r="N39" s="1014"/>
      <c r="O39" s="1014"/>
      <c r="P39" s="1014"/>
      <c r="Q39" s="1014"/>
    </row>
    <row r="40" spans="1:19" x14ac:dyDescent="0.2">
      <c r="A40" s="1003" t="s">
        <v>91</v>
      </c>
      <c r="B40" s="1003"/>
      <c r="C40" s="1003"/>
      <c r="D40" s="1003"/>
      <c r="E40" s="1003"/>
      <c r="F40" s="1003"/>
      <c r="G40" s="1003"/>
      <c r="H40" s="1003"/>
      <c r="I40" s="1003"/>
      <c r="J40" s="1003"/>
      <c r="K40" s="1003"/>
      <c r="L40" s="1003"/>
      <c r="M40" s="1003"/>
      <c r="N40" s="1003"/>
      <c r="O40" s="1003"/>
      <c r="P40" s="1003"/>
      <c r="Q40" s="1003"/>
      <c r="R40" s="1003"/>
      <c r="S40" s="1003"/>
    </row>
    <row r="41" spans="1:19" x14ac:dyDescent="0.2">
      <c r="A41" s="1176"/>
      <c r="B41" s="1176"/>
      <c r="C41" s="1176"/>
      <c r="D41" s="1176"/>
      <c r="E41" s="1176"/>
      <c r="F41" s="1176"/>
      <c r="G41" s="1176"/>
      <c r="H41" s="1176"/>
      <c r="I41" s="1176"/>
      <c r="J41" s="1176"/>
      <c r="K41" s="1176"/>
      <c r="L41" s="1176"/>
    </row>
  </sheetData>
  <mergeCells count="16">
    <mergeCell ref="A41:L41"/>
    <mergeCell ref="O1:Q1"/>
    <mergeCell ref="A2:L2"/>
    <mergeCell ref="A3:L3"/>
    <mergeCell ref="A5:L5"/>
    <mergeCell ref="M8:Q8"/>
    <mergeCell ref="A39:Q39"/>
    <mergeCell ref="A8:A9"/>
    <mergeCell ref="B8:B9"/>
    <mergeCell ref="A7:B7"/>
    <mergeCell ref="N7:R7"/>
    <mergeCell ref="C8:G8"/>
    <mergeCell ref="H8:L8"/>
    <mergeCell ref="O38:Q38"/>
    <mergeCell ref="A40:S40"/>
    <mergeCell ref="A31:B31"/>
  </mergeCells>
  <phoneticPr fontId="0" type="noConversion"/>
  <printOptions horizontalCentered="1"/>
  <pageMargins left="0.5" right="0.5" top="0.23622047244094499" bottom="0" header="0.31496062992126" footer="0.31496062992126"/>
  <pageSetup paperSize="9" scale="9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33"/>
  <sheetViews>
    <sheetView view="pageBreakPreview" topLeftCell="A10" zoomScaleSheetLayoutView="100" workbookViewId="0">
      <selection activeCell="E30" sqref="E30:F30"/>
    </sheetView>
  </sheetViews>
  <sheetFormatPr defaultColWidth="8.85546875" defaultRowHeight="12.75" x14ac:dyDescent="0.2"/>
  <cols>
    <col min="1" max="1" width="6" style="77" customWidth="1"/>
    <col min="2" max="2" width="15.5703125" style="77" customWidth="1"/>
    <col min="3" max="3" width="17.28515625" style="77" customWidth="1"/>
    <col min="4" max="4" width="19" style="77" customWidth="1"/>
    <col min="5" max="5" width="19.7109375" style="77" customWidth="1"/>
    <col min="6" max="6" width="18.85546875" style="77" customWidth="1"/>
    <col min="7" max="7" width="15.28515625" style="77" customWidth="1"/>
    <col min="8" max="15" width="0" style="77" hidden="1" customWidth="1"/>
    <col min="16" max="16384" width="8.85546875" style="77"/>
  </cols>
  <sheetData>
    <row r="1" spans="1:15" ht="18" x14ac:dyDescent="0.35">
      <c r="A1" s="1181" t="s">
        <v>0</v>
      </c>
      <c r="B1" s="1181"/>
      <c r="C1" s="1181"/>
      <c r="D1" s="1181"/>
      <c r="E1" s="1181"/>
      <c r="G1" s="137" t="s">
        <v>623</v>
      </c>
    </row>
    <row r="2" spans="1:15" ht="21" x14ac:dyDescent="0.35">
      <c r="A2" s="1182" t="s">
        <v>734</v>
      </c>
      <c r="B2" s="1182"/>
      <c r="C2" s="1182"/>
      <c r="D2" s="1182"/>
      <c r="E2" s="1182"/>
      <c r="F2" s="1182"/>
    </row>
    <row r="3" spans="1:15" ht="18" customHeight="1" x14ac:dyDescent="0.35">
      <c r="A3" s="1183" t="s">
        <v>624</v>
      </c>
      <c r="B3" s="1183"/>
      <c r="C3" s="1183"/>
      <c r="D3" s="1183"/>
      <c r="E3" s="1183"/>
      <c r="F3" s="1183"/>
    </row>
    <row r="4" spans="1:15" ht="15" x14ac:dyDescent="0.3">
      <c r="A4" s="138" t="s">
        <v>249</v>
      </c>
      <c r="B4" s="138"/>
    </row>
    <row r="5" spans="1:15" ht="15" x14ac:dyDescent="0.3">
      <c r="A5" s="138"/>
      <c r="B5" s="138"/>
      <c r="F5" s="1184" t="s">
        <v>823</v>
      </c>
      <c r="G5" s="1184"/>
    </row>
    <row r="6" spans="1:15" ht="47.25" customHeight="1" x14ac:dyDescent="0.2">
      <c r="A6" s="139" t="s">
        <v>2</v>
      </c>
      <c r="B6" s="139" t="s">
        <v>3</v>
      </c>
      <c r="C6" s="81" t="s">
        <v>625</v>
      </c>
      <c r="D6" s="81" t="s">
        <v>626</v>
      </c>
      <c r="E6" s="81" t="s">
        <v>627</v>
      </c>
      <c r="F6" s="81" t="s">
        <v>628</v>
      </c>
      <c r="G6" s="76" t="s">
        <v>629</v>
      </c>
    </row>
    <row r="7" spans="1:15" s="137" customFormat="1" ht="15" x14ac:dyDescent="0.25">
      <c r="A7" s="84" t="s">
        <v>256</v>
      </c>
      <c r="B7" s="84" t="s">
        <v>257</v>
      </c>
      <c r="C7" s="84" t="s">
        <v>258</v>
      </c>
      <c r="D7" s="84" t="s">
        <v>259</v>
      </c>
      <c r="E7" s="84" t="s">
        <v>260</v>
      </c>
      <c r="F7" s="84" t="s">
        <v>261</v>
      </c>
      <c r="G7" s="84" t="s">
        <v>262</v>
      </c>
    </row>
    <row r="8" spans="1:15" s="137" customFormat="1" ht="15" x14ac:dyDescent="0.25">
      <c r="A8" s="111">
        <v>1</v>
      </c>
      <c r="B8" s="140" t="s">
        <v>885</v>
      </c>
      <c r="C8" s="141">
        <v>52022</v>
      </c>
      <c r="D8" s="141">
        <v>47123</v>
      </c>
      <c r="E8" s="141">
        <v>3145</v>
      </c>
      <c r="F8" s="141">
        <f>C8-D8-E8</f>
        <v>1754</v>
      </c>
      <c r="G8" s="84"/>
      <c r="H8" s="137">
        <v>50463</v>
      </c>
      <c r="I8" s="137">
        <v>39879</v>
      </c>
      <c r="J8" s="137">
        <v>6205</v>
      </c>
      <c r="K8" s="137">
        <v>4379</v>
      </c>
    </row>
    <row r="9" spans="1:15" s="137" customFormat="1" ht="15" x14ac:dyDescent="0.25">
      <c r="A9" s="111">
        <v>2</v>
      </c>
      <c r="B9" s="140" t="s">
        <v>886</v>
      </c>
      <c r="C9" s="141">
        <v>13500</v>
      </c>
      <c r="D9" s="141">
        <v>11629</v>
      </c>
      <c r="E9" s="141">
        <v>1165</v>
      </c>
      <c r="F9" s="141">
        <f t="shared" ref="F9:F27" si="0">C9-D9-E9</f>
        <v>706</v>
      </c>
      <c r="G9" s="84"/>
      <c r="H9" s="137">
        <v>12772</v>
      </c>
      <c r="I9" s="137">
        <v>11052</v>
      </c>
      <c r="J9" s="137">
        <v>974</v>
      </c>
      <c r="K9" s="137">
        <v>746</v>
      </c>
    </row>
    <row r="10" spans="1:15" s="137" customFormat="1" ht="15" x14ac:dyDescent="0.25">
      <c r="A10" s="111">
        <v>3</v>
      </c>
      <c r="B10" s="140" t="s">
        <v>887</v>
      </c>
      <c r="C10" s="141">
        <v>50071</v>
      </c>
      <c r="D10" s="141">
        <v>45424</v>
      </c>
      <c r="E10" s="141">
        <v>1182</v>
      </c>
      <c r="F10" s="141">
        <v>2642</v>
      </c>
      <c r="G10" s="84"/>
      <c r="H10" s="137">
        <v>45424</v>
      </c>
      <c r="I10" s="137">
        <v>1182</v>
      </c>
      <c r="J10" s="137">
        <v>2642</v>
      </c>
      <c r="K10" s="137">
        <v>0</v>
      </c>
    </row>
    <row r="11" spans="1:15" s="137" customFormat="1" ht="15" x14ac:dyDescent="0.25">
      <c r="A11" s="111">
        <v>4</v>
      </c>
      <c r="B11" s="140" t="s">
        <v>888</v>
      </c>
      <c r="C11" s="141">
        <v>65410</v>
      </c>
      <c r="D11" s="141">
        <v>56678</v>
      </c>
      <c r="E11" s="141">
        <v>8732</v>
      </c>
      <c r="F11" s="141">
        <f t="shared" si="0"/>
        <v>0</v>
      </c>
      <c r="G11" s="84"/>
      <c r="H11" s="137">
        <v>65410</v>
      </c>
      <c r="I11" s="137">
        <v>56678</v>
      </c>
      <c r="J11" s="137">
        <v>8732</v>
      </c>
    </row>
    <row r="12" spans="1:15" s="137" customFormat="1" ht="15" x14ac:dyDescent="0.25">
      <c r="A12" s="111">
        <v>5</v>
      </c>
      <c r="B12" s="140" t="s">
        <v>889</v>
      </c>
      <c r="C12" s="141">
        <v>47929</v>
      </c>
      <c r="D12" s="141">
        <v>36426</v>
      </c>
      <c r="E12" s="141">
        <v>9585</v>
      </c>
      <c r="F12" s="141">
        <f t="shared" si="0"/>
        <v>1918</v>
      </c>
      <c r="G12" s="84"/>
      <c r="H12" s="137" t="s">
        <v>930</v>
      </c>
      <c r="I12" s="137">
        <v>51143</v>
      </c>
      <c r="J12" s="137">
        <v>13317</v>
      </c>
      <c r="K12" s="137">
        <v>2841</v>
      </c>
      <c r="L12" s="137">
        <v>36590</v>
      </c>
      <c r="N12" s="137">
        <f>I12/67301*100</f>
        <v>75.991441434748381</v>
      </c>
      <c r="O12" s="137">
        <f>C12*0.76</f>
        <v>36426.04</v>
      </c>
    </row>
    <row r="13" spans="1:15" s="137" customFormat="1" ht="15" x14ac:dyDescent="0.25">
      <c r="A13" s="111">
        <v>6</v>
      </c>
      <c r="B13" s="140" t="s">
        <v>890</v>
      </c>
      <c r="C13" s="141">
        <v>51489</v>
      </c>
      <c r="D13" s="141">
        <v>41120</v>
      </c>
      <c r="E13" s="141">
        <v>4377</v>
      </c>
      <c r="F13" s="141">
        <f t="shared" si="0"/>
        <v>5992</v>
      </c>
      <c r="G13" s="84"/>
      <c r="N13" s="137">
        <f>J12/67301*100</f>
        <v>19.787224558327512</v>
      </c>
      <c r="O13" s="137">
        <f>C12*0.2</f>
        <v>9585.8000000000011</v>
      </c>
    </row>
    <row r="14" spans="1:15" s="137" customFormat="1" ht="15" x14ac:dyDescent="0.25">
      <c r="A14" s="111">
        <v>7</v>
      </c>
      <c r="B14" s="140" t="s">
        <v>891</v>
      </c>
      <c r="C14" s="141">
        <v>47769</v>
      </c>
      <c r="D14" s="141">
        <v>39979</v>
      </c>
      <c r="E14" s="141">
        <v>1701</v>
      </c>
      <c r="F14" s="141">
        <v>4357</v>
      </c>
      <c r="G14" s="84"/>
      <c r="H14" s="137">
        <v>46037</v>
      </c>
      <c r="I14" s="137">
        <v>39979</v>
      </c>
      <c r="J14" s="137">
        <v>1701</v>
      </c>
      <c r="K14" s="137">
        <v>4357</v>
      </c>
      <c r="L14" s="137">
        <v>0</v>
      </c>
    </row>
    <row r="15" spans="1:15" s="137" customFormat="1" ht="15" x14ac:dyDescent="0.25">
      <c r="A15" s="111">
        <v>8</v>
      </c>
      <c r="B15" s="140" t="s">
        <v>892</v>
      </c>
      <c r="C15" s="141">
        <v>30663</v>
      </c>
      <c r="D15" s="141">
        <v>29702</v>
      </c>
      <c r="E15" s="141">
        <v>691</v>
      </c>
      <c r="F15" s="141">
        <f t="shared" si="0"/>
        <v>270</v>
      </c>
      <c r="G15" s="84"/>
    </row>
    <row r="16" spans="1:15" s="137" customFormat="1" ht="15" x14ac:dyDescent="0.25">
      <c r="A16" s="111">
        <v>9</v>
      </c>
      <c r="B16" s="140" t="s">
        <v>893</v>
      </c>
      <c r="C16" s="141">
        <v>74152</v>
      </c>
      <c r="D16" s="141">
        <v>48583</v>
      </c>
      <c r="E16" s="141">
        <v>15520</v>
      </c>
      <c r="F16" s="141">
        <v>5926</v>
      </c>
      <c r="G16" s="84"/>
      <c r="H16" s="137">
        <v>70029</v>
      </c>
      <c r="I16" s="137">
        <v>48583</v>
      </c>
      <c r="J16" s="137">
        <v>15520</v>
      </c>
      <c r="K16" s="137">
        <v>5926</v>
      </c>
    </row>
    <row r="17" spans="1:12" s="137" customFormat="1" ht="15" x14ac:dyDescent="0.25">
      <c r="A17" s="111">
        <v>10</v>
      </c>
      <c r="B17" s="140" t="s">
        <v>894</v>
      </c>
      <c r="C17" s="141">
        <v>65359</v>
      </c>
      <c r="D17" s="141">
        <v>40282</v>
      </c>
      <c r="E17" s="141">
        <v>7200</v>
      </c>
      <c r="F17" s="141">
        <f t="shared" si="0"/>
        <v>17877</v>
      </c>
      <c r="G17" s="84"/>
      <c r="H17" s="137">
        <v>63250</v>
      </c>
      <c r="I17" s="137">
        <v>33655</v>
      </c>
      <c r="J17" s="137">
        <v>18555</v>
      </c>
      <c r="K17" s="137">
        <v>29595</v>
      </c>
      <c r="L17" s="137" t="s">
        <v>932</v>
      </c>
    </row>
    <row r="18" spans="1:12" s="137" customFormat="1" ht="15" x14ac:dyDescent="0.25">
      <c r="A18" s="111">
        <v>11</v>
      </c>
      <c r="B18" s="140" t="s">
        <v>895</v>
      </c>
      <c r="C18" s="141">
        <v>16595</v>
      </c>
      <c r="D18" s="141">
        <v>10531</v>
      </c>
      <c r="E18" s="141">
        <v>4825</v>
      </c>
      <c r="F18" s="141">
        <f t="shared" si="0"/>
        <v>1239</v>
      </c>
      <c r="G18" s="84"/>
    </row>
    <row r="19" spans="1:12" s="137" customFormat="1" ht="15" x14ac:dyDescent="0.25">
      <c r="A19" s="111">
        <v>12</v>
      </c>
      <c r="B19" s="140" t="s">
        <v>896</v>
      </c>
      <c r="C19" s="141">
        <v>23565</v>
      </c>
      <c r="D19" s="141">
        <v>19113</v>
      </c>
      <c r="E19" s="141">
        <v>708</v>
      </c>
      <c r="F19" s="141">
        <v>2864</v>
      </c>
      <c r="G19" s="84"/>
      <c r="H19" s="137">
        <v>22685</v>
      </c>
      <c r="I19" s="137">
        <v>19113</v>
      </c>
      <c r="J19" s="137">
        <v>708</v>
      </c>
      <c r="K19" s="137">
        <v>2864</v>
      </c>
      <c r="L19" s="137">
        <v>0</v>
      </c>
    </row>
    <row r="20" spans="1:12" s="137" customFormat="1" ht="15" x14ac:dyDescent="0.25">
      <c r="A20" s="111">
        <v>13</v>
      </c>
      <c r="B20" s="140" t="s">
        <v>897</v>
      </c>
      <c r="C20" s="141">
        <v>50596</v>
      </c>
      <c r="D20" s="141">
        <v>47616</v>
      </c>
      <c r="E20" s="141">
        <v>2980</v>
      </c>
      <c r="F20" s="141">
        <f t="shared" si="0"/>
        <v>0</v>
      </c>
      <c r="G20" s="84"/>
    </row>
    <row r="21" spans="1:12" s="137" customFormat="1" ht="15" x14ac:dyDescent="0.25">
      <c r="A21" s="111">
        <v>14</v>
      </c>
      <c r="B21" s="140" t="s">
        <v>898</v>
      </c>
      <c r="C21" s="141">
        <v>63411</v>
      </c>
      <c r="D21" s="141">
        <v>53203</v>
      </c>
      <c r="E21" s="141">
        <v>7510</v>
      </c>
      <c r="F21" s="141">
        <f t="shared" si="0"/>
        <v>2698</v>
      </c>
      <c r="G21" s="84"/>
      <c r="H21" s="137">
        <v>58771</v>
      </c>
      <c r="I21" s="137">
        <v>49337.649999999994</v>
      </c>
      <c r="J21" s="137">
        <v>6701.3200000000015</v>
      </c>
      <c r="K21" s="137">
        <v>2731.63</v>
      </c>
    </row>
    <row r="22" spans="1:12" s="137" customFormat="1" ht="15" x14ac:dyDescent="0.25">
      <c r="A22" s="111">
        <v>15</v>
      </c>
      <c r="B22" s="140" t="s">
        <v>899</v>
      </c>
      <c r="C22" s="141">
        <v>32362</v>
      </c>
      <c r="D22" s="141">
        <v>29126</v>
      </c>
      <c r="E22" s="141">
        <v>3236</v>
      </c>
      <c r="F22" s="141">
        <f t="shared" si="0"/>
        <v>0</v>
      </c>
      <c r="G22" s="84"/>
      <c r="H22" s="137">
        <v>29003</v>
      </c>
      <c r="I22" s="137">
        <v>24259</v>
      </c>
      <c r="J22" s="137">
        <v>1951</v>
      </c>
      <c r="K22" s="137">
        <v>4459</v>
      </c>
      <c r="L22" s="137">
        <v>0</v>
      </c>
    </row>
    <row r="23" spans="1:12" s="137" customFormat="1" ht="15" x14ac:dyDescent="0.25">
      <c r="A23" s="111">
        <v>16</v>
      </c>
      <c r="B23" s="140" t="s">
        <v>900</v>
      </c>
      <c r="C23" s="141">
        <v>24259</v>
      </c>
      <c r="D23" s="141">
        <v>24259</v>
      </c>
      <c r="E23" s="141">
        <v>0</v>
      </c>
      <c r="F23" s="141">
        <f t="shared" si="0"/>
        <v>0</v>
      </c>
      <c r="G23" s="84"/>
      <c r="H23" s="137">
        <v>24459</v>
      </c>
      <c r="J23" s="137">
        <v>2358</v>
      </c>
    </row>
    <row r="24" spans="1:12" s="137" customFormat="1" ht="15" x14ac:dyDescent="0.25">
      <c r="A24" s="111">
        <v>17</v>
      </c>
      <c r="B24" s="140" t="s">
        <v>901</v>
      </c>
      <c r="C24" s="141">
        <v>18586</v>
      </c>
      <c r="D24" s="141">
        <v>12655</v>
      </c>
      <c r="E24" s="141">
        <v>2048</v>
      </c>
      <c r="F24" s="141">
        <f t="shared" si="0"/>
        <v>3883</v>
      </c>
      <c r="G24" s="84"/>
      <c r="H24" s="137">
        <v>12655</v>
      </c>
      <c r="I24" s="137">
        <v>2048</v>
      </c>
      <c r="J24" s="137">
        <v>2584</v>
      </c>
    </row>
    <row r="25" spans="1:12" s="137" customFormat="1" ht="15" x14ac:dyDescent="0.25">
      <c r="A25" s="111">
        <v>18</v>
      </c>
      <c r="B25" s="140" t="s">
        <v>902</v>
      </c>
      <c r="C25" s="141">
        <v>66981</v>
      </c>
      <c r="D25" s="141">
        <v>58714</v>
      </c>
      <c r="E25" s="141">
        <v>6908</v>
      </c>
      <c r="F25" s="141">
        <f t="shared" si="0"/>
        <v>1359</v>
      </c>
      <c r="G25" s="84"/>
      <c r="H25" s="137">
        <v>66483</v>
      </c>
      <c r="I25" s="137">
        <v>47858</v>
      </c>
      <c r="J25" s="137">
        <v>7972</v>
      </c>
      <c r="K25" s="137">
        <v>10653</v>
      </c>
      <c r="L25" s="137">
        <v>0</v>
      </c>
    </row>
    <row r="26" spans="1:12" s="137" customFormat="1" ht="15" x14ac:dyDescent="0.25">
      <c r="A26" s="111">
        <v>19</v>
      </c>
      <c r="B26" s="140" t="s">
        <v>903</v>
      </c>
      <c r="C26" s="141">
        <v>37459</v>
      </c>
      <c r="D26" s="141">
        <v>31840</v>
      </c>
      <c r="E26" s="141">
        <v>3746</v>
      </c>
      <c r="F26" s="141">
        <f t="shared" si="0"/>
        <v>1873</v>
      </c>
      <c r="G26" s="84"/>
      <c r="H26" s="137">
        <v>28319</v>
      </c>
      <c r="I26" s="137">
        <v>0</v>
      </c>
      <c r="J26" s="137">
        <v>9140</v>
      </c>
      <c r="K26" s="137">
        <v>0</v>
      </c>
    </row>
    <row r="27" spans="1:12" s="137" customFormat="1" ht="15" x14ac:dyDescent="0.25">
      <c r="A27" s="111">
        <v>20</v>
      </c>
      <c r="B27" s="140" t="s">
        <v>904</v>
      </c>
      <c r="C27" s="141">
        <v>78055</v>
      </c>
      <c r="D27" s="141">
        <v>53306</v>
      </c>
      <c r="E27" s="141">
        <v>8433</v>
      </c>
      <c r="F27" s="141">
        <f t="shared" si="0"/>
        <v>16316</v>
      </c>
      <c r="G27" s="84"/>
      <c r="H27" s="137">
        <v>53305.97</v>
      </c>
      <c r="I27" s="137">
        <v>8483.0299999999988</v>
      </c>
      <c r="J27" s="137">
        <v>11335</v>
      </c>
    </row>
    <row r="28" spans="1:12" ht="15" x14ac:dyDescent="0.25">
      <c r="A28" s="1185" t="s">
        <v>17</v>
      </c>
      <c r="B28" s="1186"/>
      <c r="C28" s="113">
        <f>SUM(C8:C27)</f>
        <v>910233</v>
      </c>
      <c r="D28" s="113">
        <f>SUM(D8:D27)</f>
        <v>737309</v>
      </c>
      <c r="E28" s="113">
        <f>SUM(E8:E27)</f>
        <v>93692</v>
      </c>
      <c r="F28" s="113">
        <f>SUM(F8:F27)</f>
        <v>71674</v>
      </c>
      <c r="G28" s="113">
        <f>SUM(G8:G27)</f>
        <v>0</v>
      </c>
    </row>
    <row r="30" spans="1:12" ht="15" customHeight="1" x14ac:dyDescent="0.2">
      <c r="A30" s="142"/>
      <c r="B30" s="142"/>
      <c r="C30" s="142"/>
      <c r="D30" s="142"/>
      <c r="E30" s="1180"/>
      <c r="F30" s="1180"/>
      <c r="G30" s="143"/>
      <c r="H30" s="143"/>
      <c r="I30" s="143"/>
    </row>
    <row r="31" spans="1:12" ht="15" customHeight="1" x14ac:dyDescent="0.2">
      <c r="A31" s="142"/>
      <c r="B31" s="142"/>
      <c r="C31" s="142"/>
      <c r="D31" s="142"/>
      <c r="E31" s="1180" t="s">
        <v>13</v>
      </c>
      <c r="F31" s="1180"/>
      <c r="G31" s="143"/>
      <c r="H31" s="143"/>
      <c r="I31" s="143"/>
    </row>
    <row r="32" spans="1:12" ht="15" customHeight="1" x14ac:dyDescent="0.2">
      <c r="A32" s="142"/>
      <c r="B32" s="142"/>
      <c r="C32" s="142"/>
      <c r="D32" s="142"/>
      <c r="E32" s="1180" t="s">
        <v>86</v>
      </c>
      <c r="F32" s="1180"/>
      <c r="G32" s="143"/>
      <c r="H32" s="143"/>
      <c r="I32" s="143"/>
    </row>
    <row r="33" spans="1:9" x14ac:dyDescent="0.2">
      <c r="A33" s="142" t="s">
        <v>11</v>
      </c>
      <c r="C33" s="142"/>
      <c r="D33" s="142"/>
      <c r="E33" s="142"/>
      <c r="F33" s="144"/>
      <c r="G33" s="145"/>
      <c r="H33" s="142"/>
      <c r="I33" s="142"/>
    </row>
  </sheetData>
  <mergeCells count="8">
    <mergeCell ref="E32:F32"/>
    <mergeCell ref="A1:E1"/>
    <mergeCell ref="A2:F2"/>
    <mergeCell ref="A3:F3"/>
    <mergeCell ref="E30:F30"/>
    <mergeCell ref="E31:F31"/>
    <mergeCell ref="F5:G5"/>
    <mergeCell ref="A28:B28"/>
  </mergeCells>
  <printOptions horizontalCentered="1"/>
  <pageMargins left="0.5" right="0.5" top="0.23622047244094499" bottom="0" header="0.31496062992126" footer="0.31496062992126"/>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45"/>
  <sheetViews>
    <sheetView view="pageBreakPreview" topLeftCell="A7" zoomScale="80" zoomScaleNormal="115" zoomScaleSheetLayoutView="80" workbookViewId="0">
      <selection activeCell="D31" sqref="D31"/>
    </sheetView>
  </sheetViews>
  <sheetFormatPr defaultColWidth="9.140625" defaultRowHeight="12.75" x14ac:dyDescent="0.2"/>
  <cols>
    <col min="1" max="1" width="7.42578125" style="698" customWidth="1"/>
    <col min="2" max="2" width="17.140625" style="698" customWidth="1"/>
    <col min="3" max="3" width="11" style="698" customWidth="1"/>
    <col min="4" max="4" width="10" style="698" customWidth="1"/>
    <col min="5" max="5" width="13.140625" style="698" customWidth="1"/>
    <col min="6" max="6" width="15.140625" style="698" customWidth="1"/>
    <col min="7" max="7" width="13.28515625" style="698" customWidth="1"/>
    <col min="8" max="8" width="14.7109375" style="698" customWidth="1"/>
    <col min="9" max="9" width="16.7109375" style="698" customWidth="1"/>
    <col min="10" max="10" width="19.28515625" style="698" customWidth="1"/>
    <col min="11" max="16384" width="9.140625" style="698"/>
  </cols>
  <sheetData>
    <row r="1" spans="1:10" s="369" customFormat="1" x14ac:dyDescent="0.2">
      <c r="E1" s="1140"/>
      <c r="F1" s="1140"/>
      <c r="G1" s="1140"/>
      <c r="H1" s="1140"/>
      <c r="I1" s="1140"/>
      <c r="J1" s="699" t="s">
        <v>62</v>
      </c>
    </row>
    <row r="2" spans="1:10" s="369" customFormat="1" ht="15" x14ac:dyDescent="0.2">
      <c r="A2" s="1191" t="s">
        <v>0</v>
      </c>
      <c r="B2" s="1191"/>
      <c r="C2" s="1191"/>
      <c r="D2" s="1191"/>
      <c r="E2" s="1191"/>
      <c r="F2" s="1191"/>
      <c r="G2" s="1191"/>
      <c r="H2" s="1191"/>
      <c r="I2" s="1191"/>
      <c r="J2" s="1191"/>
    </row>
    <row r="3" spans="1:10" s="369" customFormat="1" ht="20.25" x14ac:dyDescent="0.2">
      <c r="A3" s="1192" t="s">
        <v>734</v>
      </c>
      <c r="B3" s="1192"/>
      <c r="C3" s="1192"/>
      <c r="D3" s="1192"/>
      <c r="E3" s="1192"/>
      <c r="F3" s="1192"/>
      <c r="G3" s="1192"/>
      <c r="H3" s="1192"/>
      <c r="I3" s="1192"/>
      <c r="J3" s="1192"/>
    </row>
    <row r="4" spans="1:10" s="369" customFormat="1" ht="7.5" customHeight="1" x14ac:dyDescent="0.2"/>
    <row r="5" spans="1:10" ht="22.5" customHeight="1" x14ac:dyDescent="0.2">
      <c r="A5" s="1193" t="s">
        <v>791</v>
      </c>
      <c r="B5" s="1193"/>
      <c r="C5" s="1193"/>
      <c r="D5" s="1193"/>
      <c r="E5" s="1193"/>
      <c r="F5" s="1193"/>
      <c r="G5" s="1193"/>
      <c r="H5" s="1193"/>
      <c r="I5" s="1193"/>
      <c r="J5" s="1193"/>
    </row>
    <row r="6" spans="1:10" ht="13.5" customHeight="1" x14ac:dyDescent="0.2">
      <c r="A6" s="695"/>
      <c r="B6" s="695"/>
      <c r="C6" s="695"/>
      <c r="D6" s="695"/>
      <c r="E6" s="695"/>
      <c r="F6" s="695"/>
      <c r="G6" s="695"/>
      <c r="H6" s="695"/>
      <c r="I6" s="695"/>
      <c r="J6" s="695"/>
    </row>
    <row r="7" spans="1:10" x14ac:dyDescent="0.2">
      <c r="A7" s="1195" t="s">
        <v>157</v>
      </c>
      <c r="B7" s="1195"/>
      <c r="C7" s="697"/>
      <c r="H7" s="1141" t="s">
        <v>823</v>
      </c>
      <c r="I7" s="1141"/>
      <c r="J7" s="1141"/>
    </row>
    <row r="8" spans="1:10" x14ac:dyDescent="0.2">
      <c r="A8" s="1194" t="s">
        <v>2</v>
      </c>
      <c r="B8" s="1194" t="s">
        <v>3</v>
      </c>
      <c r="C8" s="1005" t="s">
        <v>792</v>
      </c>
      <c r="D8" s="1006"/>
      <c r="E8" s="1006"/>
      <c r="F8" s="1007"/>
      <c r="G8" s="1005" t="s">
        <v>104</v>
      </c>
      <c r="H8" s="1006"/>
      <c r="I8" s="1006"/>
      <c r="J8" s="1007"/>
    </row>
    <row r="9" spans="1:10" ht="64.5" customHeight="1" x14ac:dyDescent="0.2">
      <c r="A9" s="1194"/>
      <c r="B9" s="1194"/>
      <c r="C9" s="696" t="s">
        <v>179</v>
      </c>
      <c r="D9" s="696" t="s">
        <v>15</v>
      </c>
      <c r="E9" s="693" t="s">
        <v>813</v>
      </c>
      <c r="F9" s="693" t="s">
        <v>196</v>
      </c>
      <c r="G9" s="696" t="s">
        <v>179</v>
      </c>
      <c r="H9" s="761" t="s">
        <v>16</v>
      </c>
      <c r="I9" s="762" t="s">
        <v>704</v>
      </c>
      <c r="J9" s="763" t="s">
        <v>705</v>
      </c>
    </row>
    <row r="10" spans="1:10" x14ac:dyDescent="0.2">
      <c r="A10" s="696">
        <v>1</v>
      </c>
      <c r="B10" s="696">
        <v>2</v>
      </c>
      <c r="C10" s="696">
        <v>3</v>
      </c>
      <c r="D10" s="696">
        <v>4</v>
      </c>
      <c r="E10" s="696">
        <v>5</v>
      </c>
      <c r="F10" s="693">
        <v>6</v>
      </c>
      <c r="G10" s="696">
        <v>7</v>
      </c>
      <c r="H10" s="761">
        <v>8</v>
      </c>
      <c r="I10" s="763">
        <v>9</v>
      </c>
      <c r="J10" s="763">
        <v>10</v>
      </c>
    </row>
    <row r="11" spans="1:10" ht="14.25" x14ac:dyDescent="0.2">
      <c r="A11" s="701">
        <v>1</v>
      </c>
      <c r="B11" s="372" t="s">
        <v>885</v>
      </c>
      <c r="C11" s="701">
        <v>935</v>
      </c>
      <c r="D11" s="701">
        <v>23422</v>
      </c>
      <c r="E11" s="701">
        <v>220</v>
      </c>
      <c r="F11" s="373">
        <f>D11*E11</f>
        <v>5152840</v>
      </c>
      <c r="G11" s="701">
        <v>935</v>
      </c>
      <c r="H11" s="765">
        <v>3777537</v>
      </c>
      <c r="I11" s="765">
        <v>173</v>
      </c>
      <c r="J11" s="771">
        <f t="shared" ref="J11:J30" si="0">H11/I11</f>
        <v>21835.473988439306</v>
      </c>
    </row>
    <row r="12" spans="1:10" ht="14.25" x14ac:dyDescent="0.2">
      <c r="A12" s="701">
        <v>2</v>
      </c>
      <c r="B12" s="372" t="s">
        <v>886</v>
      </c>
      <c r="C12" s="701">
        <v>264</v>
      </c>
      <c r="D12" s="701">
        <v>6044</v>
      </c>
      <c r="E12" s="701">
        <v>220</v>
      </c>
      <c r="F12" s="373">
        <f t="shared" ref="F12:F30" si="1">D12*E12</f>
        <v>1329680</v>
      </c>
      <c r="G12" s="701">
        <v>264</v>
      </c>
      <c r="H12" s="765">
        <v>1003237</v>
      </c>
      <c r="I12" s="765">
        <v>169</v>
      </c>
      <c r="J12" s="771">
        <f t="shared" si="0"/>
        <v>5936.3136094674555</v>
      </c>
    </row>
    <row r="13" spans="1:10" ht="14.25" x14ac:dyDescent="0.2">
      <c r="A13" s="701">
        <v>3</v>
      </c>
      <c r="B13" s="372" t="s">
        <v>887</v>
      </c>
      <c r="C13" s="701">
        <v>892</v>
      </c>
      <c r="D13" s="701">
        <v>22320</v>
      </c>
      <c r="E13" s="701">
        <v>220</v>
      </c>
      <c r="F13" s="373">
        <f t="shared" si="1"/>
        <v>4910400</v>
      </c>
      <c r="G13" s="701">
        <v>874</v>
      </c>
      <c r="H13" s="765">
        <v>4385932</v>
      </c>
      <c r="I13" s="765">
        <v>169</v>
      </c>
      <c r="J13" s="771">
        <f t="shared" si="0"/>
        <v>25952.260355029586</v>
      </c>
    </row>
    <row r="14" spans="1:10" ht="14.25" x14ac:dyDescent="0.2">
      <c r="A14" s="701">
        <v>4</v>
      </c>
      <c r="B14" s="372" t="s">
        <v>888</v>
      </c>
      <c r="C14" s="701">
        <v>899</v>
      </c>
      <c r="D14" s="701">
        <v>29800</v>
      </c>
      <c r="E14" s="701">
        <v>220</v>
      </c>
      <c r="F14" s="373">
        <f t="shared" si="1"/>
        <v>6556000</v>
      </c>
      <c r="G14" s="701">
        <v>899</v>
      </c>
      <c r="H14" s="765">
        <v>4281346</v>
      </c>
      <c r="I14" s="765">
        <v>181</v>
      </c>
      <c r="J14" s="771">
        <f t="shared" si="0"/>
        <v>23653.845303867402</v>
      </c>
    </row>
    <row r="15" spans="1:10" ht="14.25" x14ac:dyDescent="0.2">
      <c r="A15" s="701">
        <v>5</v>
      </c>
      <c r="B15" s="372" t="s">
        <v>889</v>
      </c>
      <c r="C15" s="701">
        <v>688</v>
      </c>
      <c r="D15" s="701">
        <v>23335</v>
      </c>
      <c r="E15" s="701">
        <v>220</v>
      </c>
      <c r="F15" s="373">
        <f t="shared" si="1"/>
        <v>5133700</v>
      </c>
      <c r="G15" s="701">
        <v>687</v>
      </c>
      <c r="H15" s="765">
        <v>4007036</v>
      </c>
      <c r="I15" s="765">
        <v>176</v>
      </c>
      <c r="J15" s="771">
        <f t="shared" si="0"/>
        <v>22767.25</v>
      </c>
    </row>
    <row r="16" spans="1:10" ht="14.25" x14ac:dyDescent="0.2">
      <c r="A16" s="701">
        <v>6</v>
      </c>
      <c r="B16" s="372" t="s">
        <v>890</v>
      </c>
      <c r="C16" s="701">
        <v>643</v>
      </c>
      <c r="D16" s="701">
        <v>24150</v>
      </c>
      <c r="E16" s="701">
        <v>220</v>
      </c>
      <c r="F16" s="373">
        <f t="shared" si="1"/>
        <v>5313000</v>
      </c>
      <c r="G16" s="701">
        <v>643</v>
      </c>
      <c r="H16" s="765">
        <v>4434419</v>
      </c>
      <c r="I16" s="765">
        <v>177</v>
      </c>
      <c r="J16" s="771">
        <f t="shared" si="0"/>
        <v>25053.214689265536</v>
      </c>
    </row>
    <row r="17" spans="1:19" ht="14.25" x14ac:dyDescent="0.2">
      <c r="A17" s="701">
        <v>7</v>
      </c>
      <c r="B17" s="372" t="s">
        <v>891</v>
      </c>
      <c r="C17" s="701">
        <v>526</v>
      </c>
      <c r="D17" s="701">
        <v>23026</v>
      </c>
      <c r="E17" s="701">
        <v>220</v>
      </c>
      <c r="F17" s="373">
        <f t="shared" si="1"/>
        <v>5065720</v>
      </c>
      <c r="G17" s="701">
        <v>526</v>
      </c>
      <c r="H17" s="765">
        <v>3043328</v>
      </c>
      <c r="I17" s="765">
        <v>176</v>
      </c>
      <c r="J17" s="771">
        <f t="shared" si="0"/>
        <v>17291.636363636364</v>
      </c>
    </row>
    <row r="18" spans="1:19" ht="14.25" x14ac:dyDescent="0.2">
      <c r="A18" s="701">
        <v>8</v>
      </c>
      <c r="B18" s="372" t="s">
        <v>892</v>
      </c>
      <c r="C18" s="701">
        <v>457</v>
      </c>
      <c r="D18" s="701">
        <v>15364</v>
      </c>
      <c r="E18" s="701">
        <v>220</v>
      </c>
      <c r="F18" s="373">
        <f t="shared" si="1"/>
        <v>3380080</v>
      </c>
      <c r="G18" s="701">
        <v>457</v>
      </c>
      <c r="H18" s="765">
        <v>2583036</v>
      </c>
      <c r="I18" s="765">
        <v>179</v>
      </c>
      <c r="J18" s="771">
        <f t="shared" si="0"/>
        <v>14430.3687150838</v>
      </c>
    </row>
    <row r="19" spans="1:19" ht="14.25" x14ac:dyDescent="0.2">
      <c r="A19" s="701">
        <v>9</v>
      </c>
      <c r="B19" s="372" t="s">
        <v>893</v>
      </c>
      <c r="C19" s="701">
        <v>1004</v>
      </c>
      <c r="D19" s="701">
        <v>38615</v>
      </c>
      <c r="E19" s="701">
        <v>220</v>
      </c>
      <c r="F19" s="373">
        <f t="shared" si="1"/>
        <v>8495300</v>
      </c>
      <c r="G19" s="701">
        <v>1004</v>
      </c>
      <c r="H19" s="765">
        <v>5318690</v>
      </c>
      <c r="I19" s="765">
        <v>182</v>
      </c>
      <c r="J19" s="771">
        <f t="shared" si="0"/>
        <v>29223.571428571428</v>
      </c>
    </row>
    <row r="20" spans="1:19" ht="14.25" x14ac:dyDescent="0.2">
      <c r="A20" s="701">
        <v>10</v>
      </c>
      <c r="B20" s="372" t="s">
        <v>894</v>
      </c>
      <c r="C20" s="701">
        <v>925</v>
      </c>
      <c r="D20" s="701">
        <v>31121</v>
      </c>
      <c r="E20" s="701">
        <v>220</v>
      </c>
      <c r="F20" s="373">
        <f t="shared" si="1"/>
        <v>6846620</v>
      </c>
      <c r="G20" s="701">
        <v>920</v>
      </c>
      <c r="H20" s="765">
        <v>4938581</v>
      </c>
      <c r="I20" s="765">
        <v>181</v>
      </c>
      <c r="J20" s="771">
        <f t="shared" si="0"/>
        <v>27284.977900552487</v>
      </c>
    </row>
    <row r="21" spans="1:19" ht="14.25" x14ac:dyDescent="0.2">
      <c r="A21" s="701">
        <v>11</v>
      </c>
      <c r="B21" s="372" t="s">
        <v>895</v>
      </c>
      <c r="C21" s="701">
        <v>203</v>
      </c>
      <c r="D21" s="701">
        <v>7662</v>
      </c>
      <c r="E21" s="701">
        <v>220</v>
      </c>
      <c r="F21" s="373">
        <f t="shared" si="1"/>
        <v>1685640</v>
      </c>
      <c r="G21" s="701">
        <v>203</v>
      </c>
      <c r="H21" s="765">
        <v>836947</v>
      </c>
      <c r="I21" s="765">
        <v>108</v>
      </c>
      <c r="J21" s="771">
        <f t="shared" si="0"/>
        <v>7749.5092592592591</v>
      </c>
    </row>
    <row r="22" spans="1:19" ht="14.25" x14ac:dyDescent="0.2">
      <c r="A22" s="701">
        <v>12</v>
      </c>
      <c r="B22" s="372" t="s">
        <v>896</v>
      </c>
      <c r="C22" s="701">
        <v>347</v>
      </c>
      <c r="D22" s="701">
        <f>12107+309</f>
        <v>12416</v>
      </c>
      <c r="E22" s="701">
        <v>220</v>
      </c>
      <c r="F22" s="373">
        <f t="shared" si="1"/>
        <v>2731520</v>
      </c>
      <c r="G22" s="701">
        <v>347</v>
      </c>
      <c r="H22" s="765">
        <v>1014314</v>
      </c>
      <c r="I22" s="765">
        <v>95</v>
      </c>
      <c r="J22" s="771">
        <f t="shared" si="0"/>
        <v>10676.989473684211</v>
      </c>
    </row>
    <row r="23" spans="1:19" ht="14.25" x14ac:dyDescent="0.2">
      <c r="A23" s="701">
        <v>13</v>
      </c>
      <c r="B23" s="372" t="s">
        <v>897</v>
      </c>
      <c r="C23" s="701">
        <v>709</v>
      </c>
      <c r="D23" s="701">
        <v>23071</v>
      </c>
      <c r="E23" s="701">
        <v>220</v>
      </c>
      <c r="F23" s="373">
        <f t="shared" si="1"/>
        <v>5075620</v>
      </c>
      <c r="G23" s="701">
        <v>709</v>
      </c>
      <c r="H23" s="765">
        <v>2654360</v>
      </c>
      <c r="I23" s="765">
        <v>97</v>
      </c>
      <c r="J23" s="771">
        <f t="shared" si="0"/>
        <v>27364.536082474227</v>
      </c>
    </row>
    <row r="24" spans="1:19" ht="14.25" x14ac:dyDescent="0.2">
      <c r="A24" s="701">
        <v>14</v>
      </c>
      <c r="B24" s="372" t="s">
        <v>898</v>
      </c>
      <c r="C24" s="701">
        <v>650</v>
      </c>
      <c r="D24" s="701">
        <v>32060</v>
      </c>
      <c r="E24" s="701">
        <v>220</v>
      </c>
      <c r="F24" s="373">
        <f t="shared" si="1"/>
        <v>7053200</v>
      </c>
      <c r="G24" s="701">
        <v>648</v>
      </c>
      <c r="H24" s="765">
        <v>2862849</v>
      </c>
      <c r="I24" s="765">
        <v>106</v>
      </c>
      <c r="J24" s="771">
        <f t="shared" si="0"/>
        <v>27008.009433962263</v>
      </c>
    </row>
    <row r="25" spans="1:19" ht="14.25" x14ac:dyDescent="0.2">
      <c r="A25" s="701">
        <v>15</v>
      </c>
      <c r="B25" s="372" t="s">
        <v>899</v>
      </c>
      <c r="C25" s="701">
        <v>377</v>
      </c>
      <c r="D25" s="701">
        <v>16051</v>
      </c>
      <c r="E25" s="701">
        <v>220</v>
      </c>
      <c r="F25" s="373">
        <f t="shared" si="1"/>
        <v>3531220</v>
      </c>
      <c r="G25" s="701">
        <v>377</v>
      </c>
      <c r="H25" s="765">
        <v>1278240</v>
      </c>
      <c r="I25" s="765">
        <v>88</v>
      </c>
      <c r="J25" s="771">
        <f t="shared" si="0"/>
        <v>14525.454545454546</v>
      </c>
    </row>
    <row r="26" spans="1:19" ht="14.25" x14ac:dyDescent="0.2">
      <c r="A26" s="701">
        <v>16</v>
      </c>
      <c r="B26" s="372" t="s">
        <v>900</v>
      </c>
      <c r="C26" s="701">
        <v>497</v>
      </c>
      <c r="D26" s="701">
        <v>11455</v>
      </c>
      <c r="E26" s="701">
        <v>220</v>
      </c>
      <c r="F26" s="373">
        <f t="shared" si="1"/>
        <v>2520100</v>
      </c>
      <c r="G26" s="701">
        <v>497</v>
      </c>
      <c r="H26" s="765">
        <v>1768121</v>
      </c>
      <c r="I26" s="765">
        <v>105</v>
      </c>
      <c r="J26" s="771">
        <f t="shared" si="0"/>
        <v>16839.247619047619</v>
      </c>
    </row>
    <row r="27" spans="1:19" ht="14.25" x14ac:dyDescent="0.2">
      <c r="A27" s="701">
        <v>17</v>
      </c>
      <c r="B27" s="372" t="s">
        <v>901</v>
      </c>
      <c r="C27" s="701">
        <v>335</v>
      </c>
      <c r="D27" s="701">
        <v>9824</v>
      </c>
      <c r="E27" s="701">
        <v>220</v>
      </c>
      <c r="F27" s="373">
        <f t="shared" si="1"/>
        <v>2161280</v>
      </c>
      <c r="G27" s="701">
        <v>335</v>
      </c>
      <c r="H27" s="765">
        <v>767130</v>
      </c>
      <c r="I27" s="765">
        <v>87</v>
      </c>
      <c r="J27" s="771">
        <f t="shared" si="0"/>
        <v>8817.5862068965525</v>
      </c>
    </row>
    <row r="28" spans="1:19" ht="14.25" x14ac:dyDescent="0.2">
      <c r="A28" s="701">
        <v>18</v>
      </c>
      <c r="B28" s="372" t="s">
        <v>902</v>
      </c>
      <c r="C28" s="701">
        <v>1128</v>
      </c>
      <c r="D28" s="701">
        <v>30970</v>
      </c>
      <c r="E28" s="701">
        <v>220</v>
      </c>
      <c r="F28" s="373">
        <f t="shared" si="1"/>
        <v>6813400</v>
      </c>
      <c r="G28" s="701">
        <v>1128</v>
      </c>
      <c r="H28" s="765">
        <v>3234350</v>
      </c>
      <c r="I28" s="765">
        <v>103</v>
      </c>
      <c r="J28" s="771">
        <f t="shared" si="0"/>
        <v>31401.456310679612</v>
      </c>
    </row>
    <row r="29" spans="1:19" ht="14.25" x14ac:dyDescent="0.2">
      <c r="A29" s="701">
        <v>19</v>
      </c>
      <c r="B29" s="372" t="s">
        <v>903</v>
      </c>
      <c r="C29" s="701">
        <v>434</v>
      </c>
      <c r="D29" s="701">
        <v>18331</v>
      </c>
      <c r="E29" s="701">
        <v>220</v>
      </c>
      <c r="F29" s="373">
        <f t="shared" si="1"/>
        <v>4032820</v>
      </c>
      <c r="G29" s="701">
        <v>434</v>
      </c>
      <c r="H29" s="765">
        <v>1318219</v>
      </c>
      <c r="I29" s="765">
        <v>87</v>
      </c>
      <c r="J29" s="771">
        <f t="shared" si="0"/>
        <v>15151.942528735632</v>
      </c>
    </row>
    <row r="30" spans="1:19" ht="14.25" x14ac:dyDescent="0.2">
      <c r="A30" s="701">
        <v>20</v>
      </c>
      <c r="B30" s="372" t="s">
        <v>904</v>
      </c>
      <c r="C30" s="701">
        <v>995</v>
      </c>
      <c r="D30" s="701">
        <v>37661</v>
      </c>
      <c r="E30" s="701">
        <v>220</v>
      </c>
      <c r="F30" s="373">
        <f t="shared" si="1"/>
        <v>8285420</v>
      </c>
      <c r="G30" s="701">
        <v>995</v>
      </c>
      <c r="H30" s="765">
        <v>3953391</v>
      </c>
      <c r="I30" s="765">
        <v>121</v>
      </c>
      <c r="J30" s="771">
        <f t="shared" si="0"/>
        <v>32672.652892561982</v>
      </c>
    </row>
    <row r="31" spans="1:19" s="463" customFormat="1" ht="15" x14ac:dyDescent="0.2">
      <c r="A31" s="1189" t="s">
        <v>17</v>
      </c>
      <c r="B31" s="1190"/>
      <c r="C31" s="755">
        <f>SUM(C11:C30)</f>
        <v>12908</v>
      </c>
      <c r="D31" s="755">
        <f>SUM(D11:D30)</f>
        <v>436698</v>
      </c>
      <c r="E31" s="755">
        <v>220</v>
      </c>
      <c r="F31" s="755">
        <f>SUM(F11:F30)</f>
        <v>96073560</v>
      </c>
      <c r="G31" s="755">
        <f>SUM(G11:G30)</f>
        <v>12882</v>
      </c>
      <c r="H31" s="769">
        <f>SUM(H11:H30)</f>
        <v>57461063</v>
      </c>
      <c r="I31" s="768">
        <f>AVERAGE(I11:I30)</f>
        <v>138</v>
      </c>
      <c r="J31" s="772">
        <v>405636</v>
      </c>
      <c r="K31" s="463">
        <f>'T5A_PLAN_vs_PRFM '!D32</f>
        <v>214326</v>
      </c>
      <c r="L31" s="948">
        <f>'T5A_PLAN_vs_PRFM '!J32</f>
        <v>209550</v>
      </c>
      <c r="R31" s="463">
        <v>416385</v>
      </c>
      <c r="S31" s="760">
        <f>R31-J31</f>
        <v>10749</v>
      </c>
    </row>
    <row r="32" spans="1:19" ht="15.75" customHeight="1" x14ac:dyDescent="0.2">
      <c r="A32" s="694"/>
      <c r="B32" s="332"/>
      <c r="C32" s="332"/>
      <c r="D32" s="175"/>
      <c r="E32" s="175"/>
      <c r="F32" s="934">
        <f>'T5A_PLAN_vs_PRFM '!F32</f>
        <v>47151720</v>
      </c>
      <c r="G32" s="175"/>
      <c r="H32" s="752">
        <f>'T5A_PLAN_vs_PRFM '!H32</f>
        <v>29687954</v>
      </c>
      <c r="I32" s="175"/>
      <c r="J32" s="940">
        <f>J31/D31</f>
        <v>0.92887075278567799</v>
      </c>
      <c r="K32" s="698">
        <f>D31+K31</f>
        <v>651024</v>
      </c>
      <c r="L32" s="949">
        <f>J31+L31</f>
        <v>615186</v>
      </c>
    </row>
    <row r="33" spans="1:12" s="754" customFormat="1" ht="15.75" customHeight="1" x14ac:dyDescent="0.2">
      <c r="A33" s="752"/>
      <c r="B33" s="332"/>
      <c r="C33" s="332"/>
      <c r="D33" s="175"/>
      <c r="E33" s="175"/>
      <c r="F33" s="374">
        <f>F31+F32</f>
        <v>143225280</v>
      </c>
      <c r="G33" s="175"/>
      <c r="H33" s="374">
        <f>H31+H32</f>
        <v>87149017</v>
      </c>
      <c r="J33" s="998">
        <f>'T5A_PLAN_vs_PRFM '!J32</f>
        <v>209550</v>
      </c>
      <c r="L33" s="950">
        <f>L32/K32</f>
        <v>0.94495133819951338</v>
      </c>
    </row>
    <row r="34" spans="1:12" s="935" customFormat="1" ht="15.75" customHeight="1" x14ac:dyDescent="0.2">
      <c r="A34" s="934"/>
      <c r="B34" s="332"/>
      <c r="C34" s="332"/>
      <c r="D34" s="175"/>
      <c r="E34" s="175"/>
      <c r="F34" s="941"/>
      <c r="G34" s="175"/>
      <c r="H34" s="799">
        <f>H33/F33</f>
        <v>0.60847510299857677</v>
      </c>
      <c r="J34" s="998">
        <f>J31+J33</f>
        <v>615186</v>
      </c>
    </row>
    <row r="35" spans="1:12" ht="15.75" customHeight="1" x14ac:dyDescent="0.2">
      <c r="A35" s="1187" t="s">
        <v>706</v>
      </c>
      <c r="B35" s="1187"/>
      <c r="C35" s="1187"/>
      <c r="D35" s="1187"/>
      <c r="E35" s="1187"/>
      <c r="F35" s="1187"/>
      <c r="G35" s="1187"/>
      <c r="H35" s="1187"/>
      <c r="I35" s="175"/>
      <c r="J35" s="186"/>
    </row>
    <row r="36" spans="1:12" ht="18.75" customHeight="1" x14ac:dyDescent="0.2">
      <c r="A36" s="694"/>
      <c r="B36" s="332"/>
      <c r="C36" s="332"/>
      <c r="D36" s="175"/>
      <c r="E36" s="175"/>
      <c r="F36" s="175"/>
      <c r="G36" s="378" t="s">
        <v>1041</v>
      </c>
      <c r="H36" s="755">
        <v>34724728</v>
      </c>
      <c r="I36" s="799">
        <f>H36/H33</f>
        <v>0.39845231989248941</v>
      </c>
      <c r="J36" s="376"/>
    </row>
    <row r="37" spans="1:12" ht="15.75" customHeight="1" x14ac:dyDescent="0.2">
      <c r="A37" s="377" t="s">
        <v>11</v>
      </c>
      <c r="B37" s="377"/>
      <c r="C37" s="377"/>
      <c r="D37" s="377"/>
      <c r="E37" s="377"/>
      <c r="F37" s="377"/>
      <c r="G37" s="378" t="s">
        <v>1042</v>
      </c>
      <c r="H37" s="759">
        <f>H33-H36</f>
        <v>52424289</v>
      </c>
      <c r="I37" s="1065"/>
      <c r="J37" s="1065"/>
    </row>
    <row r="38" spans="1:12" ht="12.75" customHeight="1" x14ac:dyDescent="0.2">
      <c r="A38" s="1064" t="s">
        <v>13</v>
      </c>
      <c r="B38" s="1064"/>
      <c r="C38" s="1064"/>
      <c r="D38" s="1064"/>
      <c r="E38" s="1064"/>
      <c r="F38" s="1064"/>
      <c r="G38" s="1064"/>
      <c r="H38" s="1064"/>
      <c r="I38" s="1064"/>
      <c r="J38" s="1064"/>
    </row>
    <row r="39" spans="1:12" ht="33.75" customHeight="1" x14ac:dyDescent="0.2">
      <c r="A39" s="1064" t="s">
        <v>18</v>
      </c>
      <c r="B39" s="1064"/>
      <c r="C39" s="1064"/>
      <c r="D39" s="1064"/>
      <c r="E39" s="1064"/>
      <c r="F39" s="1064"/>
      <c r="G39" s="1064"/>
      <c r="H39" s="1064"/>
      <c r="I39" s="1064"/>
      <c r="J39" s="1064"/>
    </row>
    <row r="43" spans="1:12" x14ac:dyDescent="0.2">
      <c r="A43" s="1188"/>
      <c r="B43" s="1188"/>
      <c r="C43" s="1188"/>
      <c r="D43" s="1188"/>
      <c r="E43" s="1188"/>
      <c r="F43" s="1188"/>
      <c r="G43" s="1188"/>
      <c r="H43" s="1188"/>
      <c r="I43" s="1188"/>
      <c r="J43" s="1188"/>
    </row>
    <row r="45" spans="1:12" x14ac:dyDescent="0.2">
      <c r="A45" s="1188"/>
      <c r="B45" s="1188"/>
      <c r="C45" s="1188"/>
      <c r="D45" s="1188"/>
      <c r="E45" s="1188"/>
      <c r="F45" s="1188"/>
      <c r="G45" s="1188"/>
      <c r="H45" s="1188"/>
      <c r="I45" s="1188"/>
      <c r="J45" s="1188"/>
    </row>
  </sheetData>
  <mergeCells count="17">
    <mergeCell ref="A31:B31"/>
    <mergeCell ref="E1:I1"/>
    <mergeCell ref="A2:J2"/>
    <mergeCell ref="A3:J3"/>
    <mergeCell ref="G8:J8"/>
    <mergeCell ref="C8:F8"/>
    <mergeCell ref="H7:J7"/>
    <mergeCell ref="A5:J5"/>
    <mergeCell ref="A8:A9"/>
    <mergeCell ref="B8:B9"/>
    <mergeCell ref="A7:B7"/>
    <mergeCell ref="A35:H35"/>
    <mergeCell ref="I37:J37"/>
    <mergeCell ref="A45:J45"/>
    <mergeCell ref="A43:J43"/>
    <mergeCell ref="A38:J38"/>
    <mergeCell ref="A39:J39"/>
  </mergeCells>
  <phoneticPr fontId="0" type="noConversion"/>
  <printOptions horizontalCentered="1"/>
  <pageMargins left="0.5" right="0.5" top="0.23622047244094499" bottom="0" header="0.31496062992126" footer="0.31496062992126"/>
  <pageSetup paperSize="9" scale="9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43"/>
  <sheetViews>
    <sheetView view="pageBreakPreview" topLeftCell="E11" zoomScaleSheetLayoutView="100" workbookViewId="0">
      <selection activeCell="O32" sqref="O32"/>
    </sheetView>
  </sheetViews>
  <sheetFormatPr defaultColWidth="9.140625" defaultRowHeight="12.75" x14ac:dyDescent="0.2"/>
  <cols>
    <col min="1" max="1" width="5.140625" style="698" customWidth="1"/>
    <col min="2" max="2" width="12.85546875" style="698" customWidth="1"/>
    <col min="3" max="3" width="11" style="698" customWidth="1"/>
    <col min="4" max="4" width="10" style="698" customWidth="1"/>
    <col min="5" max="5" width="14.140625" style="698" customWidth="1"/>
    <col min="6" max="6" width="14.28515625" style="698" customWidth="1"/>
    <col min="7" max="7" width="12.5703125" style="698" customWidth="1"/>
    <col min="8" max="8" width="13.5703125" style="698" customWidth="1"/>
    <col min="9" max="9" width="16.42578125" style="698" customWidth="1"/>
    <col min="10" max="10" width="19.28515625" style="698" customWidth="1"/>
    <col min="11" max="13" width="9.140625" style="698"/>
    <col min="14" max="14" width="9.140625" style="997"/>
    <col min="15" max="16384" width="9.140625" style="698"/>
  </cols>
  <sheetData>
    <row r="1" spans="1:16" s="369" customFormat="1" x14ac:dyDescent="0.2">
      <c r="E1" s="1140"/>
      <c r="F1" s="1140"/>
      <c r="G1" s="1140"/>
      <c r="H1" s="1140"/>
      <c r="I1" s="1140"/>
      <c r="J1" s="699" t="s">
        <v>347</v>
      </c>
    </row>
    <row r="2" spans="1:16" s="369" customFormat="1" ht="15" x14ac:dyDescent="0.2">
      <c r="A2" s="1191" t="s">
        <v>0</v>
      </c>
      <c r="B2" s="1191"/>
      <c r="C2" s="1191"/>
      <c r="D2" s="1191"/>
      <c r="E2" s="1191"/>
      <c r="F2" s="1191"/>
      <c r="G2" s="1191"/>
      <c r="H2" s="1191"/>
      <c r="I2" s="1191"/>
      <c r="J2" s="1191"/>
    </row>
    <row r="3" spans="1:16" s="369" customFormat="1" ht="20.25" x14ac:dyDescent="0.2">
      <c r="A3" s="1192" t="s">
        <v>734</v>
      </c>
      <c r="B3" s="1192"/>
      <c r="C3" s="1192"/>
      <c r="D3" s="1192"/>
      <c r="E3" s="1192"/>
      <c r="F3" s="1192"/>
      <c r="G3" s="1192"/>
      <c r="H3" s="1192"/>
      <c r="I3" s="1192"/>
      <c r="J3" s="1192"/>
    </row>
    <row r="4" spans="1:16" s="369" customFormat="1" ht="14.25" customHeight="1" x14ac:dyDescent="0.2"/>
    <row r="5" spans="1:16" ht="15.75" x14ac:dyDescent="0.2">
      <c r="A5" s="1193" t="s">
        <v>793</v>
      </c>
      <c r="B5" s="1193"/>
      <c r="C5" s="1193"/>
      <c r="D5" s="1193"/>
      <c r="E5" s="1193"/>
      <c r="F5" s="1193"/>
      <c r="G5" s="1193"/>
      <c r="H5" s="1193"/>
      <c r="I5" s="1193"/>
      <c r="J5" s="1193"/>
    </row>
    <row r="6" spans="1:16" ht="13.5" customHeight="1" x14ac:dyDescent="0.2">
      <c r="A6" s="695"/>
      <c r="B6" s="695"/>
      <c r="C6" s="695"/>
      <c r="D6" s="695"/>
      <c r="E6" s="695"/>
      <c r="F6" s="695"/>
      <c r="G6" s="695"/>
      <c r="H6" s="695"/>
      <c r="I6" s="695"/>
      <c r="J6" s="695"/>
    </row>
    <row r="7" spans="1:16" ht="0.75" customHeight="1" x14ac:dyDescent="0.2"/>
    <row r="8" spans="1:16" x14ac:dyDescent="0.2">
      <c r="A8" s="1195" t="s">
        <v>157</v>
      </c>
      <c r="B8" s="1195"/>
      <c r="C8" s="697"/>
      <c r="H8" s="1141" t="s">
        <v>823</v>
      </c>
      <c r="I8" s="1141"/>
      <c r="J8" s="1141"/>
    </row>
    <row r="9" spans="1:16" x14ac:dyDescent="0.2">
      <c r="A9" s="1194" t="s">
        <v>74</v>
      </c>
      <c r="B9" s="1194" t="s">
        <v>3</v>
      </c>
      <c r="C9" s="1005" t="s">
        <v>792</v>
      </c>
      <c r="D9" s="1006"/>
      <c r="E9" s="1006"/>
      <c r="F9" s="1007"/>
      <c r="G9" s="1005" t="s">
        <v>104</v>
      </c>
      <c r="H9" s="1006"/>
      <c r="I9" s="1006"/>
      <c r="J9" s="1007"/>
    </row>
    <row r="10" spans="1:16" ht="63.75" x14ac:dyDescent="0.2">
      <c r="A10" s="1194"/>
      <c r="B10" s="1194"/>
      <c r="C10" s="696" t="s">
        <v>179</v>
      </c>
      <c r="D10" s="696" t="s">
        <v>15</v>
      </c>
      <c r="E10" s="182" t="s">
        <v>813</v>
      </c>
      <c r="F10" s="693" t="s">
        <v>196</v>
      </c>
      <c r="G10" s="696" t="s">
        <v>179</v>
      </c>
      <c r="H10" s="761" t="s">
        <v>16</v>
      </c>
      <c r="I10" s="762" t="s">
        <v>704</v>
      </c>
      <c r="J10" s="763" t="s">
        <v>705</v>
      </c>
    </row>
    <row r="11" spans="1:16" x14ac:dyDescent="0.2">
      <c r="A11" s="696">
        <v>1</v>
      </c>
      <c r="B11" s="696">
        <v>2</v>
      </c>
      <c r="C11" s="696">
        <v>3</v>
      </c>
      <c r="D11" s="696">
        <v>4</v>
      </c>
      <c r="E11" s="696">
        <v>5</v>
      </c>
      <c r="F11" s="693">
        <v>6</v>
      </c>
      <c r="G11" s="696">
        <v>7</v>
      </c>
      <c r="H11" s="761">
        <v>8</v>
      </c>
      <c r="I11" s="763">
        <v>9</v>
      </c>
      <c r="J11" s="763">
        <v>10</v>
      </c>
    </row>
    <row r="12" spans="1:16" ht="14.25" x14ac:dyDescent="0.2">
      <c r="A12" s="701">
        <v>1</v>
      </c>
      <c r="B12" s="372" t="s">
        <v>885</v>
      </c>
      <c r="C12" s="701">
        <v>563</v>
      </c>
      <c r="D12" s="701">
        <v>13705</v>
      </c>
      <c r="E12" s="701">
        <v>220</v>
      </c>
      <c r="F12" s="701">
        <f>D12*E12</f>
        <v>3015100</v>
      </c>
      <c r="G12" s="701">
        <v>563</v>
      </c>
      <c r="H12" s="764">
        <v>2293037</v>
      </c>
      <c r="I12" s="765">
        <v>173</v>
      </c>
      <c r="J12" s="766">
        <f>H12/I12</f>
        <v>13254.549132947977</v>
      </c>
      <c r="O12" s="698">
        <v>155</v>
      </c>
      <c r="P12" s="698">
        <f>I12-O12</f>
        <v>18</v>
      </c>
    </row>
    <row r="13" spans="1:16" ht="14.25" x14ac:dyDescent="0.2">
      <c r="A13" s="701">
        <v>2</v>
      </c>
      <c r="B13" s="372" t="s">
        <v>886</v>
      </c>
      <c r="C13" s="701">
        <v>196</v>
      </c>
      <c r="D13" s="701">
        <v>3588</v>
      </c>
      <c r="E13" s="701">
        <v>220</v>
      </c>
      <c r="F13" s="701">
        <f t="shared" ref="F13:F31" si="0">D13*E13</f>
        <v>789360</v>
      </c>
      <c r="G13" s="701">
        <v>196</v>
      </c>
      <c r="H13" s="764">
        <v>607033</v>
      </c>
      <c r="I13" s="765">
        <v>169</v>
      </c>
      <c r="J13" s="766">
        <f t="shared" ref="J13:J31" si="1">H13/I13</f>
        <v>3591.9112426035504</v>
      </c>
      <c r="O13" s="698">
        <v>161</v>
      </c>
      <c r="P13" s="997">
        <f t="shared" ref="P13:P31" si="2">I13-O13</f>
        <v>8</v>
      </c>
    </row>
    <row r="14" spans="1:16" ht="14.25" x14ac:dyDescent="0.2">
      <c r="A14" s="701">
        <v>3</v>
      </c>
      <c r="B14" s="372" t="s">
        <v>887</v>
      </c>
      <c r="C14" s="701">
        <v>514</v>
      </c>
      <c r="D14" s="701">
        <v>13402</v>
      </c>
      <c r="E14" s="701">
        <v>220</v>
      </c>
      <c r="F14" s="701">
        <f t="shared" si="0"/>
        <v>2948440</v>
      </c>
      <c r="G14" s="701">
        <v>513</v>
      </c>
      <c r="H14" s="764">
        <v>2784622</v>
      </c>
      <c r="I14" s="765">
        <v>169</v>
      </c>
      <c r="J14" s="766">
        <f t="shared" si="1"/>
        <v>16477.053254437869</v>
      </c>
      <c r="O14" s="698">
        <v>164</v>
      </c>
      <c r="P14" s="997">
        <f t="shared" si="2"/>
        <v>5</v>
      </c>
    </row>
    <row r="15" spans="1:16" ht="14.25" x14ac:dyDescent="0.2">
      <c r="A15" s="701">
        <v>4</v>
      </c>
      <c r="B15" s="372" t="s">
        <v>888</v>
      </c>
      <c r="C15" s="701">
        <v>597</v>
      </c>
      <c r="D15" s="701">
        <v>16900</v>
      </c>
      <c r="E15" s="701">
        <v>220</v>
      </c>
      <c r="F15" s="701">
        <f t="shared" si="0"/>
        <v>3718000</v>
      </c>
      <c r="G15" s="701">
        <v>597</v>
      </c>
      <c r="H15" s="764">
        <v>2520068</v>
      </c>
      <c r="I15" s="765">
        <v>181</v>
      </c>
      <c r="J15" s="766">
        <f t="shared" si="1"/>
        <v>13923.027624309392</v>
      </c>
      <c r="O15" s="698">
        <v>181</v>
      </c>
      <c r="P15" s="997">
        <f t="shared" si="2"/>
        <v>0</v>
      </c>
    </row>
    <row r="16" spans="1:16" ht="14.25" x14ac:dyDescent="0.2">
      <c r="A16" s="701">
        <v>5</v>
      </c>
      <c r="B16" s="372" t="s">
        <v>889</v>
      </c>
      <c r="C16" s="701">
        <v>429</v>
      </c>
      <c r="D16" s="701">
        <v>10960</v>
      </c>
      <c r="E16" s="701">
        <v>220</v>
      </c>
      <c r="F16" s="701">
        <f t="shared" si="0"/>
        <v>2411200</v>
      </c>
      <c r="G16" s="701">
        <v>429</v>
      </c>
      <c r="H16" s="764">
        <v>1973728</v>
      </c>
      <c r="I16" s="765">
        <v>176</v>
      </c>
      <c r="J16" s="766">
        <f t="shared" si="1"/>
        <v>11214.363636363636</v>
      </c>
      <c r="O16" s="698">
        <v>132</v>
      </c>
      <c r="P16" s="997">
        <f t="shared" si="2"/>
        <v>44</v>
      </c>
    </row>
    <row r="17" spans="1:16" ht="14.25" x14ac:dyDescent="0.2">
      <c r="A17" s="701">
        <v>6</v>
      </c>
      <c r="B17" s="372" t="s">
        <v>890</v>
      </c>
      <c r="C17" s="701">
        <v>572</v>
      </c>
      <c r="D17" s="701">
        <v>12646</v>
      </c>
      <c r="E17" s="701">
        <v>220</v>
      </c>
      <c r="F17" s="701">
        <f t="shared" si="0"/>
        <v>2782120</v>
      </c>
      <c r="G17" s="701">
        <v>572</v>
      </c>
      <c r="H17" s="764">
        <v>2460874</v>
      </c>
      <c r="I17" s="765">
        <v>177</v>
      </c>
      <c r="J17" s="766">
        <f t="shared" si="1"/>
        <v>13903.242937853107</v>
      </c>
      <c r="O17" s="698">
        <v>170</v>
      </c>
      <c r="P17" s="997">
        <f t="shared" si="2"/>
        <v>7</v>
      </c>
    </row>
    <row r="18" spans="1:16" ht="14.25" x14ac:dyDescent="0.2">
      <c r="A18" s="701">
        <v>7</v>
      </c>
      <c r="B18" s="372" t="s">
        <v>891</v>
      </c>
      <c r="C18" s="701">
        <v>333</v>
      </c>
      <c r="D18" s="701">
        <v>11144</v>
      </c>
      <c r="E18" s="701">
        <v>220</v>
      </c>
      <c r="F18" s="701">
        <f t="shared" si="0"/>
        <v>2451680</v>
      </c>
      <c r="G18" s="701">
        <v>333</v>
      </c>
      <c r="H18" s="764">
        <v>1431234</v>
      </c>
      <c r="I18" s="765">
        <v>176</v>
      </c>
      <c r="J18" s="766">
        <f t="shared" si="1"/>
        <v>8132.011363636364</v>
      </c>
      <c r="O18" s="698">
        <v>173</v>
      </c>
      <c r="P18" s="997">
        <f t="shared" si="2"/>
        <v>3</v>
      </c>
    </row>
    <row r="19" spans="1:16" ht="14.25" x14ac:dyDescent="0.2">
      <c r="A19" s="701">
        <v>8</v>
      </c>
      <c r="B19" s="372" t="s">
        <v>892</v>
      </c>
      <c r="C19" s="701">
        <v>327</v>
      </c>
      <c r="D19" s="701">
        <v>6599</v>
      </c>
      <c r="E19" s="701">
        <v>220</v>
      </c>
      <c r="F19" s="701">
        <f t="shared" si="0"/>
        <v>1451780</v>
      </c>
      <c r="G19" s="701">
        <v>327</v>
      </c>
      <c r="H19" s="764">
        <v>1199138</v>
      </c>
      <c r="I19" s="765">
        <v>179</v>
      </c>
      <c r="J19" s="766">
        <f t="shared" si="1"/>
        <v>6699.0949720670387</v>
      </c>
      <c r="O19" s="698">
        <v>167</v>
      </c>
      <c r="P19" s="997">
        <f t="shared" si="2"/>
        <v>12</v>
      </c>
    </row>
    <row r="20" spans="1:16" ht="14.25" x14ac:dyDescent="0.2">
      <c r="A20" s="701">
        <v>9</v>
      </c>
      <c r="B20" s="372" t="s">
        <v>893</v>
      </c>
      <c r="C20" s="701">
        <v>686</v>
      </c>
      <c r="D20" s="701">
        <v>14572</v>
      </c>
      <c r="E20" s="701">
        <v>220</v>
      </c>
      <c r="F20" s="701">
        <f t="shared" si="0"/>
        <v>3205840</v>
      </c>
      <c r="G20" s="701">
        <v>686</v>
      </c>
      <c r="H20" s="764">
        <v>2237374</v>
      </c>
      <c r="I20" s="765">
        <v>182</v>
      </c>
      <c r="J20" s="766">
        <f t="shared" si="1"/>
        <v>12293.263736263736</v>
      </c>
      <c r="O20" s="698">
        <v>176</v>
      </c>
      <c r="P20" s="997">
        <f t="shared" si="2"/>
        <v>6</v>
      </c>
    </row>
    <row r="21" spans="1:16" ht="14.25" x14ac:dyDescent="0.2">
      <c r="A21" s="701">
        <v>10</v>
      </c>
      <c r="B21" s="372" t="s">
        <v>894</v>
      </c>
      <c r="C21" s="701">
        <v>547</v>
      </c>
      <c r="D21" s="701">
        <f>15612+52</f>
        <v>15664</v>
      </c>
      <c r="E21" s="701">
        <v>220</v>
      </c>
      <c r="F21" s="701">
        <f t="shared" si="0"/>
        <v>3446080</v>
      </c>
      <c r="G21" s="701">
        <v>552</v>
      </c>
      <c r="H21" s="764">
        <v>2457313</v>
      </c>
      <c r="I21" s="765">
        <v>181</v>
      </c>
      <c r="J21" s="766">
        <f t="shared" si="1"/>
        <v>13576.314917127072</v>
      </c>
      <c r="O21" s="698">
        <v>160</v>
      </c>
      <c r="P21" s="997">
        <f t="shared" si="2"/>
        <v>21</v>
      </c>
    </row>
    <row r="22" spans="1:16" ht="14.25" x14ac:dyDescent="0.2">
      <c r="A22" s="701">
        <v>11</v>
      </c>
      <c r="B22" s="372" t="s">
        <v>895</v>
      </c>
      <c r="C22" s="701">
        <v>286</v>
      </c>
      <c r="D22" s="701">
        <v>4190</v>
      </c>
      <c r="E22" s="701">
        <v>220</v>
      </c>
      <c r="F22" s="701">
        <f t="shared" si="0"/>
        <v>921800</v>
      </c>
      <c r="G22" s="701">
        <v>286</v>
      </c>
      <c r="H22" s="764">
        <v>404199</v>
      </c>
      <c r="I22" s="764">
        <v>108</v>
      </c>
      <c r="J22" s="766">
        <f t="shared" si="1"/>
        <v>3742.5833333333335</v>
      </c>
      <c r="O22" s="698">
        <v>108</v>
      </c>
      <c r="P22" s="997">
        <f t="shared" si="2"/>
        <v>0</v>
      </c>
    </row>
    <row r="23" spans="1:16" ht="14.25" x14ac:dyDescent="0.2">
      <c r="A23" s="701">
        <v>12</v>
      </c>
      <c r="B23" s="372" t="s">
        <v>896</v>
      </c>
      <c r="C23" s="701">
        <v>196</v>
      </c>
      <c r="D23" s="701">
        <v>4494</v>
      </c>
      <c r="E23" s="701">
        <v>220</v>
      </c>
      <c r="F23" s="701">
        <f t="shared" si="0"/>
        <v>988680</v>
      </c>
      <c r="G23" s="701">
        <v>196</v>
      </c>
      <c r="H23" s="764">
        <f>364022+8169</f>
        <v>372191</v>
      </c>
      <c r="I23" s="764">
        <v>93</v>
      </c>
      <c r="J23" s="766">
        <f t="shared" si="1"/>
        <v>4002.0537634408602</v>
      </c>
      <c r="O23" s="698">
        <v>86</v>
      </c>
      <c r="P23" s="997">
        <f t="shared" si="2"/>
        <v>7</v>
      </c>
    </row>
    <row r="24" spans="1:16" ht="14.25" x14ac:dyDescent="0.2">
      <c r="A24" s="701">
        <v>13</v>
      </c>
      <c r="B24" s="372" t="s">
        <v>897</v>
      </c>
      <c r="C24" s="701">
        <v>518</v>
      </c>
      <c r="D24" s="701">
        <v>13053</v>
      </c>
      <c r="E24" s="701">
        <v>220</v>
      </c>
      <c r="F24" s="701">
        <f t="shared" si="0"/>
        <v>2871660</v>
      </c>
      <c r="G24" s="701">
        <v>518</v>
      </c>
      <c r="H24" s="764">
        <v>1383933</v>
      </c>
      <c r="I24" s="764">
        <v>94</v>
      </c>
      <c r="J24" s="766">
        <f t="shared" si="1"/>
        <v>14722.691489361701</v>
      </c>
      <c r="O24" s="698">
        <v>87</v>
      </c>
      <c r="P24" s="997">
        <f t="shared" si="2"/>
        <v>7</v>
      </c>
    </row>
    <row r="25" spans="1:16" ht="14.25" x14ac:dyDescent="0.2">
      <c r="A25" s="701">
        <v>14</v>
      </c>
      <c r="B25" s="372" t="s">
        <v>898</v>
      </c>
      <c r="C25" s="701">
        <v>790</v>
      </c>
      <c r="D25" s="701">
        <v>13370</v>
      </c>
      <c r="E25" s="701">
        <v>220</v>
      </c>
      <c r="F25" s="701">
        <f t="shared" si="0"/>
        <v>2941400</v>
      </c>
      <c r="G25" s="701">
        <v>790</v>
      </c>
      <c r="H25" s="764">
        <v>1212035</v>
      </c>
      <c r="I25" s="764">
        <v>103</v>
      </c>
      <c r="J25" s="766">
        <f t="shared" si="1"/>
        <v>11767.330097087379</v>
      </c>
      <c r="O25" s="698">
        <v>102</v>
      </c>
      <c r="P25" s="997">
        <f t="shared" si="2"/>
        <v>1</v>
      </c>
    </row>
    <row r="26" spans="1:16" ht="14.25" x14ac:dyDescent="0.2">
      <c r="A26" s="701">
        <v>15</v>
      </c>
      <c r="B26" s="372" t="s">
        <v>899</v>
      </c>
      <c r="C26" s="701">
        <v>404</v>
      </c>
      <c r="D26" s="701">
        <v>7120</v>
      </c>
      <c r="E26" s="701">
        <v>220</v>
      </c>
      <c r="F26" s="701">
        <f t="shared" si="0"/>
        <v>1566400</v>
      </c>
      <c r="G26" s="701">
        <v>404</v>
      </c>
      <c r="H26" s="764">
        <v>573180</v>
      </c>
      <c r="I26" s="764">
        <v>85</v>
      </c>
      <c r="J26" s="766">
        <f t="shared" si="1"/>
        <v>6743.2941176470586</v>
      </c>
      <c r="O26" s="698">
        <v>83</v>
      </c>
      <c r="P26" s="997">
        <f t="shared" si="2"/>
        <v>2</v>
      </c>
    </row>
    <row r="27" spans="1:16" ht="14.25" x14ac:dyDescent="0.2">
      <c r="A27" s="701">
        <v>16</v>
      </c>
      <c r="B27" s="372" t="s">
        <v>900</v>
      </c>
      <c r="C27" s="701">
        <v>314</v>
      </c>
      <c r="D27" s="701">
        <v>5880</v>
      </c>
      <c r="E27" s="701">
        <v>220</v>
      </c>
      <c r="F27" s="701">
        <f t="shared" si="0"/>
        <v>1293600</v>
      </c>
      <c r="G27" s="701">
        <v>314</v>
      </c>
      <c r="H27" s="764">
        <v>683111</v>
      </c>
      <c r="I27" s="764">
        <v>105</v>
      </c>
      <c r="J27" s="766">
        <f t="shared" si="1"/>
        <v>6505.8190476190475</v>
      </c>
      <c r="O27" s="698">
        <v>105</v>
      </c>
      <c r="P27" s="997">
        <f t="shared" si="2"/>
        <v>0</v>
      </c>
    </row>
    <row r="28" spans="1:16" ht="14.25" x14ac:dyDescent="0.2">
      <c r="A28" s="701">
        <v>17</v>
      </c>
      <c r="B28" s="372" t="s">
        <v>901</v>
      </c>
      <c r="C28" s="701">
        <v>183</v>
      </c>
      <c r="D28" s="701">
        <v>3515</v>
      </c>
      <c r="E28" s="701">
        <v>220</v>
      </c>
      <c r="F28" s="701">
        <f t="shared" si="0"/>
        <v>773300</v>
      </c>
      <c r="G28" s="701">
        <v>183</v>
      </c>
      <c r="H28" s="764">
        <v>255480</v>
      </c>
      <c r="I28" s="764">
        <v>86</v>
      </c>
      <c r="J28" s="766">
        <f t="shared" si="1"/>
        <v>2970.6976744186045</v>
      </c>
      <c r="O28" s="698">
        <v>86</v>
      </c>
      <c r="P28" s="997">
        <f t="shared" si="2"/>
        <v>0</v>
      </c>
    </row>
    <row r="29" spans="1:16" ht="14.25" x14ac:dyDescent="0.2">
      <c r="A29" s="701">
        <v>18</v>
      </c>
      <c r="B29" s="372" t="s">
        <v>902</v>
      </c>
      <c r="C29" s="701">
        <v>741</v>
      </c>
      <c r="D29" s="701">
        <v>16873</v>
      </c>
      <c r="E29" s="701">
        <v>220</v>
      </c>
      <c r="F29" s="701">
        <f t="shared" si="0"/>
        <v>3712060</v>
      </c>
      <c r="G29" s="701">
        <v>741</v>
      </c>
      <c r="H29" s="764">
        <v>1852173</v>
      </c>
      <c r="I29" s="764">
        <v>103</v>
      </c>
      <c r="J29" s="766">
        <f t="shared" si="1"/>
        <v>17982.26213592233</v>
      </c>
      <c r="O29" s="698">
        <v>103</v>
      </c>
      <c r="P29" s="997">
        <f t="shared" si="2"/>
        <v>0</v>
      </c>
    </row>
    <row r="30" spans="1:16" ht="14.25" x14ac:dyDescent="0.2">
      <c r="A30" s="701">
        <v>19</v>
      </c>
      <c r="B30" s="372" t="s">
        <v>903</v>
      </c>
      <c r="C30" s="701">
        <v>332</v>
      </c>
      <c r="D30" s="701">
        <v>8477</v>
      </c>
      <c r="E30" s="701">
        <v>220</v>
      </c>
      <c r="F30" s="701">
        <f t="shared" si="0"/>
        <v>1864940</v>
      </c>
      <c r="G30" s="701">
        <v>332</v>
      </c>
      <c r="H30" s="764">
        <v>952860</v>
      </c>
      <c r="I30" s="764">
        <v>87</v>
      </c>
      <c r="J30" s="766">
        <f t="shared" si="1"/>
        <v>10952.413793103447</v>
      </c>
      <c r="O30" s="698">
        <v>87</v>
      </c>
      <c r="P30" s="997">
        <f t="shared" si="2"/>
        <v>0</v>
      </c>
    </row>
    <row r="31" spans="1:16" ht="14.25" x14ac:dyDescent="0.2">
      <c r="A31" s="701">
        <v>20</v>
      </c>
      <c r="B31" s="372" t="s">
        <v>904</v>
      </c>
      <c r="C31" s="701">
        <v>791</v>
      </c>
      <c r="D31" s="701">
        <v>18174</v>
      </c>
      <c r="E31" s="701">
        <v>220</v>
      </c>
      <c r="F31" s="701">
        <f t="shared" si="0"/>
        <v>3998280</v>
      </c>
      <c r="G31" s="701">
        <v>791</v>
      </c>
      <c r="H31" s="764">
        <v>2034371</v>
      </c>
      <c r="I31" s="767">
        <v>119</v>
      </c>
      <c r="J31" s="766">
        <f t="shared" si="1"/>
        <v>17095.55462184874</v>
      </c>
      <c r="O31" s="698">
        <v>119</v>
      </c>
      <c r="P31" s="997">
        <f t="shared" si="2"/>
        <v>0</v>
      </c>
    </row>
    <row r="32" spans="1:16" ht="21.75" customHeight="1" x14ac:dyDescent="0.2">
      <c r="A32" s="1005" t="s">
        <v>17</v>
      </c>
      <c r="B32" s="1007"/>
      <c r="C32" s="702">
        <f>SUM(C12:C31)</f>
        <v>9319</v>
      </c>
      <c r="D32" s="702">
        <f>SUM(D12:D31)</f>
        <v>214326</v>
      </c>
      <c r="E32" s="702">
        <v>220</v>
      </c>
      <c r="F32" s="702">
        <f>SUM(F12:F31)</f>
        <v>47151720</v>
      </c>
      <c r="G32" s="702">
        <f>SUM(G12:G31)</f>
        <v>9323</v>
      </c>
      <c r="H32" s="768">
        <f>SUM(H12:H31)</f>
        <v>29687954</v>
      </c>
      <c r="I32" s="769">
        <f>AVERAGE(I12:I31)</f>
        <v>137.30000000000001</v>
      </c>
      <c r="J32" s="770">
        <v>209550</v>
      </c>
      <c r="L32" s="698">
        <v>216700</v>
      </c>
      <c r="M32" s="760">
        <f>L32-J32</f>
        <v>7150</v>
      </c>
      <c r="N32" s="760"/>
      <c r="O32" s="1000">
        <f>AVERAGE(O12:O31)</f>
        <v>130.25</v>
      </c>
      <c r="P32" s="999">
        <f>AVERAGE(P12:P31)</f>
        <v>7.05</v>
      </c>
    </row>
    <row r="33" spans="1:10" ht="15.75" customHeight="1" x14ac:dyDescent="0.2">
      <c r="A33" s="1196" t="s">
        <v>706</v>
      </c>
      <c r="B33" s="1196"/>
      <c r="C33" s="1196"/>
      <c r="D33" s="1196"/>
      <c r="E33" s="1196"/>
      <c r="F33" s="1196"/>
      <c r="G33" s="1196"/>
      <c r="H33" s="1196"/>
      <c r="I33" s="175"/>
      <c r="J33" s="940">
        <f>J32/D32</f>
        <v>0.97771618935640103</v>
      </c>
    </row>
    <row r="34" spans="1:10" x14ac:dyDescent="0.2">
      <c r="A34" s="694"/>
      <c r="B34" s="332"/>
      <c r="C34" s="332"/>
      <c r="D34" s="175"/>
      <c r="E34" s="175"/>
      <c r="F34" s="175"/>
      <c r="G34" s="175"/>
      <c r="H34" s="175"/>
      <c r="I34" s="175"/>
      <c r="J34" s="376"/>
    </row>
    <row r="35" spans="1:10" ht="15.75" customHeight="1" x14ac:dyDescent="0.2">
      <c r="A35" s="377" t="s">
        <v>11</v>
      </c>
      <c r="B35" s="377"/>
      <c r="C35" s="377"/>
      <c r="D35" s="377"/>
      <c r="E35" s="377"/>
      <c r="F35" s="377"/>
      <c r="G35" s="377"/>
      <c r="I35" s="1065"/>
      <c r="J35" s="1065"/>
    </row>
    <row r="36" spans="1:10" ht="12.75" customHeight="1" x14ac:dyDescent="0.2">
      <c r="A36" s="1064" t="s">
        <v>13</v>
      </c>
      <c r="B36" s="1064"/>
      <c r="C36" s="1064"/>
      <c r="D36" s="1064"/>
      <c r="E36" s="1064"/>
      <c r="F36" s="1064"/>
      <c r="G36" s="1064"/>
      <c r="H36" s="1064"/>
      <c r="I36" s="1064"/>
      <c r="J36" s="1064"/>
    </row>
    <row r="37" spans="1:10" ht="12.75" customHeight="1" x14ac:dyDescent="0.2">
      <c r="A37" s="1064" t="s">
        <v>18</v>
      </c>
      <c r="B37" s="1064"/>
      <c r="C37" s="1064"/>
      <c r="D37" s="1064"/>
      <c r="E37" s="1064"/>
      <c r="F37" s="1064"/>
      <c r="G37" s="1064"/>
      <c r="H37" s="1064"/>
      <c r="I37" s="1064"/>
      <c r="J37" s="1064"/>
    </row>
    <row r="41" spans="1:10" x14ac:dyDescent="0.2">
      <c r="A41" s="1188"/>
      <c r="B41" s="1188"/>
      <c r="C41" s="1188"/>
      <c r="D41" s="1188"/>
      <c r="E41" s="1188"/>
      <c r="F41" s="1188"/>
      <c r="G41" s="1188"/>
      <c r="H41" s="1188"/>
      <c r="I41" s="1188"/>
      <c r="J41" s="1188"/>
    </row>
    <row r="43" spans="1:10" x14ac:dyDescent="0.2">
      <c r="A43" s="1188"/>
      <c r="B43" s="1188"/>
      <c r="C43" s="1188"/>
      <c r="D43" s="1188"/>
      <c r="E43" s="1188"/>
      <c r="F43" s="1188"/>
      <c r="G43" s="1188"/>
      <c r="H43" s="1188"/>
      <c r="I43" s="1188"/>
      <c r="J43" s="1188"/>
    </row>
  </sheetData>
  <mergeCells count="17">
    <mergeCell ref="E1:I1"/>
    <mergeCell ref="A2:J2"/>
    <mergeCell ref="A3:J3"/>
    <mergeCell ref="A5:J5"/>
    <mergeCell ref="A8:B8"/>
    <mergeCell ref="H8:J8"/>
    <mergeCell ref="A37:J37"/>
    <mergeCell ref="A41:J41"/>
    <mergeCell ref="A43:J43"/>
    <mergeCell ref="A9:A10"/>
    <mergeCell ref="B9:B10"/>
    <mergeCell ref="C9:F9"/>
    <mergeCell ref="G9:J9"/>
    <mergeCell ref="I35:J35"/>
    <mergeCell ref="A36:J36"/>
    <mergeCell ref="A33:H33"/>
    <mergeCell ref="A32:B32"/>
  </mergeCells>
  <printOptions horizontalCentered="1"/>
  <pageMargins left="0.5" right="0.5" top="0.23622047244094499" bottom="0" header="0.31496062992126" footer="0.31496062992126"/>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43"/>
  <sheetViews>
    <sheetView view="pageBreakPreview" zoomScaleSheetLayoutView="100" workbookViewId="0">
      <selection activeCell="H35" sqref="H35"/>
    </sheetView>
  </sheetViews>
  <sheetFormatPr defaultColWidth="9.140625" defaultRowHeight="12.75" x14ac:dyDescent="0.2"/>
  <cols>
    <col min="1" max="1" width="7.42578125" style="13" customWidth="1"/>
    <col min="2" max="2" width="17.140625" style="13" customWidth="1"/>
    <col min="3" max="3" width="11" style="13" customWidth="1"/>
    <col min="4" max="4" width="10" style="13" customWidth="1"/>
    <col min="5" max="5" width="13.140625" style="13" customWidth="1"/>
    <col min="6" max="6" width="14.28515625" style="13" customWidth="1"/>
    <col min="7" max="7" width="13.28515625" style="13" customWidth="1"/>
    <col min="8" max="8" width="14.7109375" style="13" customWidth="1"/>
    <col min="9" max="9" width="16.7109375" style="13" customWidth="1"/>
    <col min="10" max="10" width="19.28515625" style="13" customWidth="1"/>
    <col min="11" max="16384" width="9.140625" style="13"/>
  </cols>
  <sheetData>
    <row r="1" spans="1:15" customFormat="1" x14ac:dyDescent="0.2">
      <c r="E1" s="1161"/>
      <c r="F1" s="1161"/>
      <c r="G1" s="1161"/>
      <c r="H1" s="1161"/>
      <c r="I1" s="1161"/>
      <c r="J1" s="49" t="s">
        <v>349</v>
      </c>
    </row>
    <row r="2" spans="1:15" customFormat="1" ht="15" x14ac:dyDescent="0.2">
      <c r="A2" s="1162" t="s">
        <v>0</v>
      </c>
      <c r="B2" s="1162"/>
      <c r="C2" s="1162"/>
      <c r="D2" s="1162"/>
      <c r="E2" s="1162"/>
      <c r="F2" s="1162"/>
      <c r="G2" s="1162"/>
      <c r="H2" s="1162"/>
      <c r="I2" s="1162"/>
      <c r="J2" s="1162"/>
    </row>
    <row r="3" spans="1:15" customFormat="1" ht="20.25" x14ac:dyDescent="0.3">
      <c r="A3" s="1163" t="s">
        <v>734</v>
      </c>
      <c r="B3" s="1163"/>
      <c r="C3" s="1163"/>
      <c r="D3" s="1163"/>
      <c r="E3" s="1163"/>
      <c r="F3" s="1163"/>
      <c r="G3" s="1163"/>
      <c r="H3" s="1163"/>
      <c r="I3" s="1163"/>
      <c r="J3" s="1163"/>
    </row>
    <row r="4" spans="1:15" customFormat="1" ht="8.25" customHeight="1" x14ac:dyDescent="0.2"/>
    <row r="5" spans="1:15" ht="19.5" customHeight="1" x14ac:dyDescent="0.25">
      <c r="A5" s="1167" t="s">
        <v>794</v>
      </c>
      <c r="B5" s="1167"/>
      <c r="C5" s="1167"/>
      <c r="D5" s="1167"/>
      <c r="E5" s="1167"/>
      <c r="F5" s="1167"/>
      <c r="G5" s="1167"/>
      <c r="H5" s="1167"/>
      <c r="I5" s="1167"/>
      <c r="J5" s="1167"/>
    </row>
    <row r="6" spans="1:15" ht="13.5" customHeight="1" x14ac:dyDescent="0.2">
      <c r="A6" s="1"/>
      <c r="B6" s="1"/>
      <c r="C6" s="1"/>
      <c r="D6" s="1"/>
      <c r="E6" s="1"/>
      <c r="F6" s="1"/>
      <c r="G6" s="1"/>
      <c r="H6" s="1"/>
      <c r="I6" s="1"/>
      <c r="J6" s="1"/>
    </row>
    <row r="7" spans="1:15" x14ac:dyDescent="0.2">
      <c r="A7" s="1166" t="s">
        <v>157</v>
      </c>
      <c r="B7" s="1166"/>
      <c r="C7" s="22"/>
      <c r="H7" s="1197" t="s">
        <v>823</v>
      </c>
      <c r="I7" s="1197"/>
      <c r="J7" s="1197"/>
    </row>
    <row r="8" spans="1:15" x14ac:dyDescent="0.2">
      <c r="A8" s="1023" t="s">
        <v>2</v>
      </c>
      <c r="B8" s="1023" t="s">
        <v>3</v>
      </c>
      <c r="C8" s="1159" t="s">
        <v>795</v>
      </c>
      <c r="D8" s="1199"/>
      <c r="E8" s="1199"/>
      <c r="F8" s="1160"/>
      <c r="G8" s="1159" t="s">
        <v>104</v>
      </c>
      <c r="H8" s="1199"/>
      <c r="I8" s="1199"/>
      <c r="J8" s="1160"/>
      <c r="O8" s="18"/>
    </row>
    <row r="9" spans="1:15" ht="65.25" customHeight="1" x14ac:dyDescent="0.2">
      <c r="A9" s="1023"/>
      <c r="B9" s="1023"/>
      <c r="C9" s="3" t="s">
        <v>179</v>
      </c>
      <c r="D9" s="3" t="s">
        <v>15</v>
      </c>
      <c r="E9" s="67" t="s">
        <v>813</v>
      </c>
      <c r="F9" s="5" t="s">
        <v>196</v>
      </c>
      <c r="G9" s="3" t="s">
        <v>179</v>
      </c>
      <c r="H9" s="19" t="s">
        <v>16</v>
      </c>
      <c r="I9" s="40" t="s">
        <v>704</v>
      </c>
      <c r="J9" s="3" t="s">
        <v>705</v>
      </c>
    </row>
    <row r="10" spans="1:15" x14ac:dyDescent="0.2">
      <c r="A10" s="3">
        <v>1</v>
      </c>
      <c r="B10" s="3">
        <v>2</v>
      </c>
      <c r="C10" s="3">
        <v>3</v>
      </c>
      <c r="D10" s="3">
        <v>4</v>
      </c>
      <c r="E10" s="3">
        <v>5</v>
      </c>
      <c r="F10" s="5">
        <v>6</v>
      </c>
      <c r="G10" s="3">
        <v>7</v>
      </c>
      <c r="H10" s="38">
        <v>8</v>
      </c>
      <c r="I10" s="3">
        <v>9</v>
      </c>
      <c r="J10" s="3">
        <v>10</v>
      </c>
    </row>
    <row r="11" spans="1:15" ht="14.25" x14ac:dyDescent="0.2">
      <c r="A11" s="15">
        <v>1</v>
      </c>
      <c r="B11" s="28" t="s">
        <v>885</v>
      </c>
      <c r="C11" s="1201" t="s">
        <v>905</v>
      </c>
      <c r="D11" s="1202"/>
      <c r="E11" s="1202"/>
      <c r="F11" s="1202"/>
      <c r="G11" s="1202"/>
      <c r="H11" s="1202"/>
      <c r="I11" s="1202"/>
      <c r="J11" s="1203"/>
    </row>
    <row r="12" spans="1:15" ht="14.25" x14ac:dyDescent="0.2">
      <c r="A12" s="15">
        <v>2</v>
      </c>
      <c r="B12" s="28" t="s">
        <v>886</v>
      </c>
      <c r="C12" s="1204"/>
      <c r="D12" s="1205"/>
      <c r="E12" s="1205"/>
      <c r="F12" s="1205"/>
      <c r="G12" s="1205"/>
      <c r="H12" s="1205"/>
      <c r="I12" s="1205"/>
      <c r="J12" s="1206"/>
    </row>
    <row r="13" spans="1:15" ht="14.25" x14ac:dyDescent="0.2">
      <c r="A13" s="15">
        <v>3</v>
      </c>
      <c r="B13" s="28" t="s">
        <v>887</v>
      </c>
      <c r="C13" s="1204"/>
      <c r="D13" s="1205"/>
      <c r="E13" s="1205"/>
      <c r="F13" s="1205"/>
      <c r="G13" s="1205"/>
      <c r="H13" s="1205"/>
      <c r="I13" s="1205"/>
      <c r="J13" s="1206"/>
    </row>
    <row r="14" spans="1:15" ht="14.25" x14ac:dyDescent="0.2">
      <c r="A14" s="15">
        <v>4</v>
      </c>
      <c r="B14" s="28" t="s">
        <v>888</v>
      </c>
      <c r="C14" s="1204"/>
      <c r="D14" s="1205"/>
      <c r="E14" s="1205"/>
      <c r="F14" s="1205"/>
      <c r="G14" s="1205"/>
      <c r="H14" s="1205"/>
      <c r="I14" s="1205"/>
      <c r="J14" s="1206"/>
    </row>
    <row r="15" spans="1:15" ht="14.25" x14ac:dyDescent="0.2">
      <c r="A15" s="15">
        <v>5</v>
      </c>
      <c r="B15" s="28" t="s">
        <v>889</v>
      </c>
      <c r="C15" s="1204"/>
      <c r="D15" s="1205"/>
      <c r="E15" s="1205"/>
      <c r="F15" s="1205"/>
      <c r="G15" s="1205"/>
      <c r="H15" s="1205"/>
      <c r="I15" s="1205"/>
      <c r="J15" s="1206"/>
    </row>
    <row r="16" spans="1:15" ht="14.25" x14ac:dyDescent="0.2">
      <c r="A16" s="15">
        <v>6</v>
      </c>
      <c r="B16" s="28" t="s">
        <v>890</v>
      </c>
      <c r="C16" s="1204"/>
      <c r="D16" s="1205"/>
      <c r="E16" s="1205"/>
      <c r="F16" s="1205"/>
      <c r="G16" s="1205"/>
      <c r="H16" s="1205"/>
      <c r="I16" s="1205"/>
      <c r="J16" s="1206"/>
    </row>
    <row r="17" spans="1:10" ht="14.25" x14ac:dyDescent="0.2">
      <c r="A17" s="15">
        <v>7</v>
      </c>
      <c r="B17" s="28" t="s">
        <v>891</v>
      </c>
      <c r="C17" s="1204"/>
      <c r="D17" s="1205"/>
      <c r="E17" s="1205"/>
      <c r="F17" s="1205"/>
      <c r="G17" s="1205"/>
      <c r="H17" s="1205"/>
      <c r="I17" s="1205"/>
      <c r="J17" s="1206"/>
    </row>
    <row r="18" spans="1:10" ht="14.25" x14ac:dyDescent="0.2">
      <c r="A18" s="15">
        <v>8</v>
      </c>
      <c r="B18" s="28" t="s">
        <v>892</v>
      </c>
      <c r="C18" s="1204"/>
      <c r="D18" s="1205"/>
      <c r="E18" s="1205"/>
      <c r="F18" s="1205"/>
      <c r="G18" s="1205"/>
      <c r="H18" s="1205"/>
      <c r="I18" s="1205"/>
      <c r="J18" s="1206"/>
    </row>
    <row r="19" spans="1:10" ht="14.25" x14ac:dyDescent="0.2">
      <c r="A19" s="15">
        <v>9</v>
      </c>
      <c r="B19" s="28" t="s">
        <v>893</v>
      </c>
      <c r="C19" s="1204"/>
      <c r="D19" s="1205"/>
      <c r="E19" s="1205"/>
      <c r="F19" s="1205"/>
      <c r="G19" s="1205"/>
      <c r="H19" s="1205"/>
      <c r="I19" s="1205"/>
      <c r="J19" s="1206"/>
    </row>
    <row r="20" spans="1:10" ht="14.25" x14ac:dyDescent="0.2">
      <c r="A20" s="15">
        <v>10</v>
      </c>
      <c r="B20" s="28" t="s">
        <v>894</v>
      </c>
      <c r="C20" s="1204"/>
      <c r="D20" s="1205"/>
      <c r="E20" s="1205"/>
      <c r="F20" s="1205"/>
      <c r="G20" s="1205"/>
      <c r="H20" s="1205"/>
      <c r="I20" s="1205"/>
      <c r="J20" s="1206"/>
    </row>
    <row r="21" spans="1:10" ht="14.25" x14ac:dyDescent="0.2">
      <c r="A21" s="15">
        <v>11</v>
      </c>
      <c r="B21" s="28" t="s">
        <v>895</v>
      </c>
      <c r="C21" s="1204"/>
      <c r="D21" s="1205"/>
      <c r="E21" s="1205"/>
      <c r="F21" s="1205"/>
      <c r="G21" s="1205"/>
      <c r="H21" s="1205"/>
      <c r="I21" s="1205"/>
      <c r="J21" s="1206"/>
    </row>
    <row r="22" spans="1:10" ht="14.25" x14ac:dyDescent="0.2">
      <c r="A22" s="15">
        <v>12</v>
      </c>
      <c r="B22" s="28" t="s">
        <v>896</v>
      </c>
      <c r="C22" s="1204"/>
      <c r="D22" s="1205"/>
      <c r="E22" s="1205"/>
      <c r="F22" s="1205"/>
      <c r="G22" s="1205"/>
      <c r="H22" s="1205"/>
      <c r="I22" s="1205"/>
      <c r="J22" s="1206"/>
    </row>
    <row r="23" spans="1:10" ht="14.25" x14ac:dyDescent="0.2">
      <c r="A23" s="15">
        <v>13</v>
      </c>
      <c r="B23" s="28" t="s">
        <v>897</v>
      </c>
      <c r="C23" s="1204"/>
      <c r="D23" s="1205"/>
      <c r="E23" s="1205"/>
      <c r="F23" s="1205"/>
      <c r="G23" s="1205"/>
      <c r="H23" s="1205"/>
      <c r="I23" s="1205"/>
      <c r="J23" s="1206"/>
    </row>
    <row r="24" spans="1:10" ht="14.25" x14ac:dyDescent="0.2">
      <c r="A24" s="15">
        <v>14</v>
      </c>
      <c r="B24" s="28" t="s">
        <v>898</v>
      </c>
      <c r="C24" s="1204"/>
      <c r="D24" s="1205"/>
      <c r="E24" s="1205"/>
      <c r="F24" s="1205"/>
      <c r="G24" s="1205"/>
      <c r="H24" s="1205"/>
      <c r="I24" s="1205"/>
      <c r="J24" s="1206"/>
    </row>
    <row r="25" spans="1:10" s="98" customFormat="1" ht="14.25" x14ac:dyDescent="0.2">
      <c r="A25" s="95">
        <v>15</v>
      </c>
      <c r="B25" s="28" t="s">
        <v>899</v>
      </c>
      <c r="C25" s="1204"/>
      <c r="D25" s="1205"/>
      <c r="E25" s="1205"/>
      <c r="F25" s="1205"/>
      <c r="G25" s="1205"/>
      <c r="H25" s="1205"/>
      <c r="I25" s="1205"/>
      <c r="J25" s="1206"/>
    </row>
    <row r="26" spans="1:10" s="98" customFormat="1" ht="14.25" x14ac:dyDescent="0.2">
      <c r="A26" s="95">
        <v>16</v>
      </c>
      <c r="B26" s="28" t="s">
        <v>900</v>
      </c>
      <c r="C26" s="1204"/>
      <c r="D26" s="1205"/>
      <c r="E26" s="1205"/>
      <c r="F26" s="1205"/>
      <c r="G26" s="1205"/>
      <c r="H26" s="1205"/>
      <c r="I26" s="1205"/>
      <c r="J26" s="1206"/>
    </row>
    <row r="27" spans="1:10" s="98" customFormat="1" ht="14.25" x14ac:dyDescent="0.2">
      <c r="A27" s="95">
        <v>17</v>
      </c>
      <c r="B27" s="28" t="s">
        <v>901</v>
      </c>
      <c r="C27" s="1204"/>
      <c r="D27" s="1205"/>
      <c r="E27" s="1205"/>
      <c r="F27" s="1205"/>
      <c r="G27" s="1205"/>
      <c r="H27" s="1205"/>
      <c r="I27" s="1205"/>
      <c r="J27" s="1206"/>
    </row>
    <row r="28" spans="1:10" s="98" customFormat="1" ht="14.25" x14ac:dyDescent="0.2">
      <c r="A28" s="95">
        <v>18</v>
      </c>
      <c r="B28" s="28" t="s">
        <v>902</v>
      </c>
      <c r="C28" s="1204"/>
      <c r="D28" s="1205"/>
      <c r="E28" s="1205"/>
      <c r="F28" s="1205"/>
      <c r="G28" s="1205"/>
      <c r="H28" s="1205"/>
      <c r="I28" s="1205"/>
      <c r="J28" s="1206"/>
    </row>
    <row r="29" spans="1:10" s="98" customFormat="1" ht="14.25" x14ac:dyDescent="0.2">
      <c r="A29" s="95">
        <v>19</v>
      </c>
      <c r="B29" s="28" t="s">
        <v>903</v>
      </c>
      <c r="C29" s="1204"/>
      <c r="D29" s="1205"/>
      <c r="E29" s="1205"/>
      <c r="F29" s="1205"/>
      <c r="G29" s="1205"/>
      <c r="H29" s="1205"/>
      <c r="I29" s="1205"/>
      <c r="J29" s="1206"/>
    </row>
    <row r="30" spans="1:10" ht="14.25" x14ac:dyDescent="0.2">
      <c r="A30" s="95">
        <v>20</v>
      </c>
      <c r="B30" s="28" t="s">
        <v>904</v>
      </c>
      <c r="C30" s="1204"/>
      <c r="D30" s="1205"/>
      <c r="E30" s="1205"/>
      <c r="F30" s="1205"/>
      <c r="G30" s="1205"/>
      <c r="H30" s="1205"/>
      <c r="I30" s="1205"/>
      <c r="J30" s="1206"/>
    </row>
    <row r="31" spans="1:10" x14ac:dyDescent="0.2">
      <c r="A31" s="1159" t="s">
        <v>17</v>
      </c>
      <c r="B31" s="1160"/>
      <c r="C31" s="1207"/>
      <c r="D31" s="1208"/>
      <c r="E31" s="1208"/>
      <c r="F31" s="1208"/>
      <c r="G31" s="1208"/>
      <c r="H31" s="1208"/>
      <c r="I31" s="1208"/>
      <c r="J31" s="1209"/>
    </row>
    <row r="32" spans="1:10" x14ac:dyDescent="0.2">
      <c r="A32" s="9"/>
      <c r="B32" s="21"/>
      <c r="C32" s="21"/>
      <c r="D32" s="18"/>
      <c r="E32" s="18"/>
      <c r="F32" s="18"/>
      <c r="G32" s="18"/>
      <c r="H32" s="18"/>
      <c r="I32" s="18"/>
      <c r="J32" s="18"/>
    </row>
    <row r="33" spans="1:10" x14ac:dyDescent="0.2">
      <c r="A33" s="1200" t="s">
        <v>706</v>
      </c>
      <c r="B33" s="1200"/>
      <c r="C33" s="1200"/>
      <c r="D33" s="1200"/>
      <c r="E33" s="1200"/>
      <c r="F33" s="1200"/>
      <c r="G33" s="1200"/>
      <c r="H33" s="1200"/>
      <c r="I33" s="18"/>
      <c r="J33" s="18"/>
    </row>
    <row r="34" spans="1:10" x14ac:dyDescent="0.2">
      <c r="A34" s="9"/>
      <c r="B34" s="21"/>
      <c r="C34" s="21"/>
      <c r="D34" s="18"/>
      <c r="E34" s="18"/>
      <c r="F34" s="18"/>
      <c r="G34" s="18"/>
      <c r="H34" s="18"/>
      <c r="I34" s="18"/>
      <c r="J34" s="18"/>
    </row>
    <row r="35" spans="1:10" ht="15.75" customHeight="1" x14ac:dyDescent="0.2">
      <c r="A35" s="12" t="s">
        <v>11</v>
      </c>
      <c r="B35" s="12"/>
      <c r="C35" s="12"/>
      <c r="D35" s="12"/>
      <c r="E35" s="12"/>
      <c r="F35" s="12"/>
      <c r="G35" s="12"/>
      <c r="I35" s="1003"/>
      <c r="J35" s="1003"/>
    </row>
    <row r="36" spans="1:10" ht="12.75" customHeight="1" x14ac:dyDescent="0.2">
      <c r="A36" s="1014" t="s">
        <v>13</v>
      </c>
      <c r="B36" s="1014"/>
      <c r="C36" s="1014"/>
      <c r="D36" s="1014"/>
      <c r="E36" s="1014"/>
      <c r="F36" s="1014"/>
      <c r="G36" s="1014"/>
      <c r="H36" s="1014"/>
      <c r="I36" s="1014"/>
      <c r="J36" s="1014"/>
    </row>
    <row r="37" spans="1:10" ht="12.75" customHeight="1" x14ac:dyDescent="0.2">
      <c r="A37" s="1014" t="s">
        <v>18</v>
      </c>
      <c r="B37" s="1014"/>
      <c r="C37" s="1014"/>
      <c r="D37" s="1014"/>
      <c r="E37" s="1014"/>
      <c r="F37" s="1014"/>
      <c r="G37" s="1014"/>
      <c r="H37" s="1014"/>
      <c r="I37" s="1014"/>
      <c r="J37" s="1014"/>
    </row>
    <row r="41" spans="1:10" x14ac:dyDescent="0.2">
      <c r="A41" s="1198"/>
      <c r="B41" s="1198"/>
      <c r="C41" s="1198"/>
      <c r="D41" s="1198"/>
      <c r="E41" s="1198"/>
      <c r="F41" s="1198"/>
      <c r="G41" s="1198"/>
      <c r="H41" s="1198"/>
      <c r="I41" s="1198"/>
      <c r="J41" s="1198"/>
    </row>
    <row r="43" spans="1:10" x14ac:dyDescent="0.2">
      <c r="A43" s="1198"/>
      <c r="B43" s="1198"/>
      <c r="C43" s="1198"/>
      <c r="D43" s="1198"/>
      <c r="E43" s="1198"/>
      <c r="F43" s="1198"/>
      <c r="G43" s="1198"/>
      <c r="H43" s="1198"/>
      <c r="I43" s="1198"/>
      <c r="J43" s="1198"/>
    </row>
  </sheetData>
  <mergeCells count="18">
    <mergeCell ref="A37:J37"/>
    <mergeCell ref="A41:J41"/>
    <mergeCell ref="A43:J43"/>
    <mergeCell ref="A8:A9"/>
    <mergeCell ref="B8:B9"/>
    <mergeCell ref="C8:F8"/>
    <mergeCell ref="G8:J8"/>
    <mergeCell ref="I35:J35"/>
    <mergeCell ref="A36:J36"/>
    <mergeCell ref="A33:H33"/>
    <mergeCell ref="C11:J31"/>
    <mergeCell ref="A31:B31"/>
    <mergeCell ref="E1:I1"/>
    <mergeCell ref="A2:J2"/>
    <mergeCell ref="A3:J3"/>
    <mergeCell ref="A5:J5"/>
    <mergeCell ref="A7:B7"/>
    <mergeCell ref="H7:J7"/>
  </mergeCells>
  <printOptions horizontalCentered="1"/>
  <pageMargins left="0.5" right="0.5" top="0.23622047244094499" bottom="0" header="0.31496062992126" footer="0.31496062992126"/>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43"/>
  <sheetViews>
    <sheetView view="pageBreakPreview" topLeftCell="A4" zoomScale="90" zoomScaleSheetLayoutView="90" workbookViewId="0">
      <selection activeCell="C11" sqref="C11:J31"/>
    </sheetView>
  </sheetViews>
  <sheetFormatPr defaultColWidth="9.140625" defaultRowHeight="12.75" x14ac:dyDescent="0.2"/>
  <cols>
    <col min="1" max="1" width="7.42578125" style="289" customWidth="1"/>
    <col min="2" max="2" width="17.140625" style="289" customWidth="1"/>
    <col min="3" max="3" width="11" style="289" customWidth="1"/>
    <col min="4" max="4" width="10" style="289" customWidth="1"/>
    <col min="5" max="5" width="13.140625" style="289" customWidth="1"/>
    <col min="6" max="6" width="14.28515625" style="289" customWidth="1"/>
    <col min="7" max="7" width="13.28515625" style="289" customWidth="1"/>
    <col min="8" max="8" width="14.7109375" style="289" customWidth="1"/>
    <col min="9" max="9" width="16.7109375" style="289" customWidth="1"/>
    <col min="10" max="10" width="19.28515625" style="289" customWidth="1"/>
    <col min="11" max="16384" width="9.140625" style="289"/>
  </cols>
  <sheetData>
    <row r="1" spans="1:15" s="349" customFormat="1" x14ac:dyDescent="0.2">
      <c r="E1" s="1048"/>
      <c r="F1" s="1048"/>
      <c r="G1" s="1048"/>
      <c r="H1" s="1048"/>
      <c r="I1" s="1048"/>
      <c r="J1" s="380" t="s">
        <v>348</v>
      </c>
    </row>
    <row r="2" spans="1:15" s="349" customFormat="1" ht="15" x14ac:dyDescent="0.2">
      <c r="A2" s="1212" t="s">
        <v>0</v>
      </c>
      <c r="B2" s="1212"/>
      <c r="C2" s="1212"/>
      <c r="D2" s="1212"/>
      <c r="E2" s="1212"/>
      <c r="F2" s="1212"/>
      <c r="G2" s="1212"/>
      <c r="H2" s="1212"/>
      <c r="I2" s="1212"/>
      <c r="J2" s="1212"/>
    </row>
    <row r="3" spans="1:15" s="349" customFormat="1" ht="20.25" x14ac:dyDescent="0.2">
      <c r="A3" s="1152" t="s">
        <v>734</v>
      </c>
      <c r="B3" s="1152"/>
      <c r="C3" s="1152"/>
      <c r="D3" s="1152"/>
      <c r="E3" s="1152"/>
      <c r="F3" s="1152"/>
      <c r="G3" s="1152"/>
      <c r="H3" s="1152"/>
      <c r="I3" s="1152"/>
      <c r="J3" s="1152"/>
    </row>
    <row r="4" spans="1:15" s="349" customFormat="1" ht="14.25" customHeight="1" x14ac:dyDescent="0.2"/>
    <row r="5" spans="1:15" ht="18" customHeight="1" x14ac:dyDescent="0.2">
      <c r="A5" s="1177" t="s">
        <v>796</v>
      </c>
      <c r="B5" s="1177"/>
      <c r="C5" s="1177"/>
      <c r="D5" s="1177"/>
      <c r="E5" s="1177"/>
      <c r="F5" s="1177"/>
      <c r="G5" s="1177"/>
      <c r="H5" s="1177"/>
      <c r="I5" s="1177"/>
      <c r="J5" s="1177"/>
    </row>
    <row r="6" spans="1:15" ht="13.5" customHeight="1" x14ac:dyDescent="0.2">
      <c r="A6" s="274"/>
      <c r="B6" s="274"/>
      <c r="C6" s="274"/>
      <c r="D6" s="274"/>
      <c r="E6" s="274"/>
      <c r="F6" s="274"/>
      <c r="G6" s="274"/>
      <c r="H6" s="274"/>
      <c r="I6" s="274"/>
      <c r="J6" s="274"/>
    </row>
    <row r="7" spans="1:15" x14ac:dyDescent="0.2">
      <c r="A7" s="1050" t="s">
        <v>157</v>
      </c>
      <c r="B7" s="1050"/>
      <c r="C7" s="277"/>
      <c r="H7" s="1179" t="s">
        <v>823</v>
      </c>
      <c r="I7" s="1179"/>
      <c r="J7" s="1179"/>
    </row>
    <row r="8" spans="1:15" x14ac:dyDescent="0.2">
      <c r="A8" s="1023" t="s">
        <v>2</v>
      </c>
      <c r="B8" s="1023" t="s">
        <v>3</v>
      </c>
      <c r="C8" s="1045" t="s">
        <v>792</v>
      </c>
      <c r="D8" s="1147"/>
      <c r="E8" s="1147"/>
      <c r="F8" s="1046"/>
      <c r="G8" s="1045" t="s">
        <v>104</v>
      </c>
      <c r="H8" s="1147"/>
      <c r="I8" s="1147"/>
      <c r="J8" s="1046"/>
      <c r="O8" s="382"/>
    </row>
    <row r="9" spans="1:15" ht="42.75" customHeight="1" x14ac:dyDescent="0.2">
      <c r="A9" s="1023"/>
      <c r="B9" s="1023"/>
      <c r="C9" s="218" t="s">
        <v>179</v>
      </c>
      <c r="D9" s="218" t="s">
        <v>15</v>
      </c>
      <c r="E9" s="67" t="s">
        <v>350</v>
      </c>
      <c r="F9" s="221" t="s">
        <v>196</v>
      </c>
      <c r="G9" s="218" t="s">
        <v>179</v>
      </c>
      <c r="H9" s="19" t="s">
        <v>16</v>
      </c>
      <c r="I9" s="40" t="s">
        <v>704</v>
      </c>
      <c r="J9" s="218" t="s">
        <v>705</v>
      </c>
    </row>
    <row r="10" spans="1:15" x14ac:dyDescent="0.2">
      <c r="A10" s="218">
        <v>1</v>
      </c>
      <c r="B10" s="218">
        <v>2</v>
      </c>
      <c r="C10" s="218">
        <v>3</v>
      </c>
      <c r="D10" s="218">
        <v>4</v>
      </c>
      <c r="E10" s="218">
        <v>5</v>
      </c>
      <c r="F10" s="221">
        <v>6</v>
      </c>
      <c r="G10" s="218">
        <v>7</v>
      </c>
      <c r="H10" s="222">
        <v>8</v>
      </c>
      <c r="I10" s="218">
        <v>9</v>
      </c>
      <c r="J10" s="218">
        <v>10</v>
      </c>
    </row>
    <row r="11" spans="1:15" ht="15" customHeight="1" x14ac:dyDescent="0.2">
      <c r="A11" s="284">
        <v>1</v>
      </c>
      <c r="B11" s="354" t="s">
        <v>885</v>
      </c>
      <c r="C11" s="1201" t="s">
        <v>905</v>
      </c>
      <c r="D11" s="1202"/>
      <c r="E11" s="1202"/>
      <c r="F11" s="1202"/>
      <c r="G11" s="1202"/>
      <c r="H11" s="1202"/>
      <c r="I11" s="1202"/>
      <c r="J11" s="1203"/>
    </row>
    <row r="12" spans="1:15" ht="15" customHeight="1" x14ac:dyDescent="0.2">
      <c r="A12" s="284">
        <v>2</v>
      </c>
      <c r="B12" s="354" t="s">
        <v>886</v>
      </c>
      <c r="C12" s="1204"/>
      <c r="D12" s="1205"/>
      <c r="E12" s="1205"/>
      <c r="F12" s="1205"/>
      <c r="G12" s="1205"/>
      <c r="H12" s="1205"/>
      <c r="I12" s="1205"/>
      <c r="J12" s="1206"/>
    </row>
    <row r="13" spans="1:15" ht="15" customHeight="1" x14ac:dyDescent="0.2">
      <c r="A13" s="284">
        <v>3</v>
      </c>
      <c r="B13" s="354" t="s">
        <v>887</v>
      </c>
      <c r="C13" s="1204"/>
      <c r="D13" s="1205"/>
      <c r="E13" s="1205"/>
      <c r="F13" s="1205"/>
      <c r="G13" s="1205"/>
      <c r="H13" s="1205"/>
      <c r="I13" s="1205"/>
      <c r="J13" s="1206"/>
    </row>
    <row r="14" spans="1:15" ht="15" customHeight="1" x14ac:dyDescent="0.2">
      <c r="A14" s="284">
        <v>4</v>
      </c>
      <c r="B14" s="354" t="s">
        <v>888</v>
      </c>
      <c r="C14" s="1204"/>
      <c r="D14" s="1205"/>
      <c r="E14" s="1205"/>
      <c r="F14" s="1205"/>
      <c r="G14" s="1205"/>
      <c r="H14" s="1205"/>
      <c r="I14" s="1205"/>
      <c r="J14" s="1206"/>
    </row>
    <row r="15" spans="1:15" ht="15" customHeight="1" x14ac:dyDescent="0.2">
      <c r="A15" s="284">
        <v>5</v>
      </c>
      <c r="B15" s="354" t="s">
        <v>889</v>
      </c>
      <c r="C15" s="1204"/>
      <c r="D15" s="1205"/>
      <c r="E15" s="1205"/>
      <c r="F15" s="1205"/>
      <c r="G15" s="1205"/>
      <c r="H15" s="1205"/>
      <c r="I15" s="1205"/>
      <c r="J15" s="1206"/>
    </row>
    <row r="16" spans="1:15" ht="15" customHeight="1" x14ac:dyDescent="0.2">
      <c r="A16" s="284">
        <v>6</v>
      </c>
      <c r="B16" s="354" t="s">
        <v>890</v>
      </c>
      <c r="C16" s="1204"/>
      <c r="D16" s="1205"/>
      <c r="E16" s="1205"/>
      <c r="F16" s="1205"/>
      <c r="G16" s="1205"/>
      <c r="H16" s="1205"/>
      <c r="I16" s="1205"/>
      <c r="J16" s="1206"/>
    </row>
    <row r="17" spans="1:10" ht="15" customHeight="1" x14ac:dyDescent="0.2">
      <c r="A17" s="284">
        <v>7</v>
      </c>
      <c r="B17" s="354" t="s">
        <v>891</v>
      </c>
      <c r="C17" s="1204"/>
      <c r="D17" s="1205"/>
      <c r="E17" s="1205"/>
      <c r="F17" s="1205"/>
      <c r="G17" s="1205"/>
      <c r="H17" s="1205"/>
      <c r="I17" s="1205"/>
      <c r="J17" s="1206"/>
    </row>
    <row r="18" spans="1:10" ht="15" customHeight="1" x14ac:dyDescent="0.2">
      <c r="A18" s="284">
        <v>8</v>
      </c>
      <c r="B18" s="354" t="s">
        <v>892</v>
      </c>
      <c r="C18" s="1204"/>
      <c r="D18" s="1205"/>
      <c r="E18" s="1205"/>
      <c r="F18" s="1205"/>
      <c r="G18" s="1205"/>
      <c r="H18" s="1205"/>
      <c r="I18" s="1205"/>
      <c r="J18" s="1206"/>
    </row>
    <row r="19" spans="1:10" ht="15" customHeight="1" x14ac:dyDescent="0.2">
      <c r="A19" s="284">
        <v>9</v>
      </c>
      <c r="B19" s="354" t="s">
        <v>893</v>
      </c>
      <c r="C19" s="1204"/>
      <c r="D19" s="1205"/>
      <c r="E19" s="1205"/>
      <c r="F19" s="1205"/>
      <c r="G19" s="1205"/>
      <c r="H19" s="1205"/>
      <c r="I19" s="1205"/>
      <c r="J19" s="1206"/>
    </row>
    <row r="20" spans="1:10" ht="15" customHeight="1" x14ac:dyDescent="0.2">
      <c r="A20" s="284">
        <v>10</v>
      </c>
      <c r="B20" s="354" t="s">
        <v>894</v>
      </c>
      <c r="C20" s="1204"/>
      <c r="D20" s="1205"/>
      <c r="E20" s="1205"/>
      <c r="F20" s="1205"/>
      <c r="G20" s="1205"/>
      <c r="H20" s="1205"/>
      <c r="I20" s="1205"/>
      <c r="J20" s="1206"/>
    </row>
    <row r="21" spans="1:10" ht="15" customHeight="1" x14ac:dyDescent="0.2">
      <c r="A21" s="284">
        <v>11</v>
      </c>
      <c r="B21" s="354" t="s">
        <v>895</v>
      </c>
      <c r="C21" s="1204"/>
      <c r="D21" s="1205"/>
      <c r="E21" s="1205"/>
      <c r="F21" s="1205"/>
      <c r="G21" s="1205"/>
      <c r="H21" s="1205"/>
      <c r="I21" s="1205"/>
      <c r="J21" s="1206"/>
    </row>
    <row r="22" spans="1:10" ht="15" customHeight="1" x14ac:dyDescent="0.2">
      <c r="A22" s="284">
        <v>12</v>
      </c>
      <c r="B22" s="354" t="s">
        <v>896</v>
      </c>
      <c r="C22" s="1204"/>
      <c r="D22" s="1205"/>
      <c r="E22" s="1205"/>
      <c r="F22" s="1205"/>
      <c r="G22" s="1205"/>
      <c r="H22" s="1205"/>
      <c r="I22" s="1205"/>
      <c r="J22" s="1206"/>
    </row>
    <row r="23" spans="1:10" ht="15" customHeight="1" x14ac:dyDescent="0.2">
      <c r="A23" s="284">
        <v>13</v>
      </c>
      <c r="B23" s="354" t="s">
        <v>897</v>
      </c>
      <c r="C23" s="1204"/>
      <c r="D23" s="1205"/>
      <c r="E23" s="1205"/>
      <c r="F23" s="1205"/>
      <c r="G23" s="1205"/>
      <c r="H23" s="1205"/>
      <c r="I23" s="1205"/>
      <c r="J23" s="1206"/>
    </row>
    <row r="24" spans="1:10" ht="15" customHeight="1" x14ac:dyDescent="0.2">
      <c r="A24" s="284">
        <v>14</v>
      </c>
      <c r="B24" s="354" t="s">
        <v>898</v>
      </c>
      <c r="C24" s="1204"/>
      <c r="D24" s="1205"/>
      <c r="E24" s="1205"/>
      <c r="F24" s="1205"/>
      <c r="G24" s="1205"/>
      <c r="H24" s="1205"/>
      <c r="I24" s="1205"/>
      <c r="J24" s="1206"/>
    </row>
    <row r="25" spans="1:10" ht="15" customHeight="1" x14ac:dyDescent="0.2">
      <c r="A25" s="284">
        <v>15</v>
      </c>
      <c r="B25" s="354" t="s">
        <v>899</v>
      </c>
      <c r="C25" s="1204"/>
      <c r="D25" s="1205"/>
      <c r="E25" s="1205"/>
      <c r="F25" s="1205"/>
      <c r="G25" s="1205"/>
      <c r="H25" s="1205"/>
      <c r="I25" s="1205"/>
      <c r="J25" s="1206"/>
    </row>
    <row r="26" spans="1:10" ht="15" customHeight="1" x14ac:dyDescent="0.2">
      <c r="A26" s="284">
        <v>16</v>
      </c>
      <c r="B26" s="354" t="s">
        <v>900</v>
      </c>
      <c r="C26" s="1204"/>
      <c r="D26" s="1205"/>
      <c r="E26" s="1205"/>
      <c r="F26" s="1205"/>
      <c r="G26" s="1205"/>
      <c r="H26" s="1205"/>
      <c r="I26" s="1205"/>
      <c r="J26" s="1206"/>
    </row>
    <row r="27" spans="1:10" ht="15" customHeight="1" x14ac:dyDescent="0.2">
      <c r="A27" s="284">
        <v>17</v>
      </c>
      <c r="B27" s="354" t="s">
        <v>901</v>
      </c>
      <c r="C27" s="1204"/>
      <c r="D27" s="1205"/>
      <c r="E27" s="1205"/>
      <c r="F27" s="1205"/>
      <c r="G27" s="1205"/>
      <c r="H27" s="1205"/>
      <c r="I27" s="1205"/>
      <c r="J27" s="1206"/>
    </row>
    <row r="28" spans="1:10" ht="15" customHeight="1" x14ac:dyDescent="0.2">
      <c r="A28" s="284">
        <v>18</v>
      </c>
      <c r="B28" s="354" t="s">
        <v>902</v>
      </c>
      <c r="C28" s="1204"/>
      <c r="D28" s="1205"/>
      <c r="E28" s="1205"/>
      <c r="F28" s="1205"/>
      <c r="G28" s="1205"/>
      <c r="H28" s="1205"/>
      <c r="I28" s="1205"/>
      <c r="J28" s="1206"/>
    </row>
    <row r="29" spans="1:10" ht="15" customHeight="1" x14ac:dyDescent="0.2">
      <c r="A29" s="284">
        <v>19</v>
      </c>
      <c r="B29" s="354" t="s">
        <v>903</v>
      </c>
      <c r="C29" s="1204"/>
      <c r="D29" s="1205"/>
      <c r="E29" s="1205"/>
      <c r="F29" s="1205"/>
      <c r="G29" s="1205"/>
      <c r="H29" s="1205"/>
      <c r="I29" s="1205"/>
      <c r="J29" s="1206"/>
    </row>
    <row r="30" spans="1:10" ht="15" customHeight="1" x14ac:dyDescent="0.2">
      <c r="A30" s="284">
        <v>20</v>
      </c>
      <c r="B30" s="354" t="s">
        <v>904</v>
      </c>
      <c r="C30" s="1204"/>
      <c r="D30" s="1205"/>
      <c r="E30" s="1205"/>
      <c r="F30" s="1205"/>
      <c r="G30" s="1205"/>
      <c r="H30" s="1205"/>
      <c r="I30" s="1205"/>
      <c r="J30" s="1206"/>
    </row>
    <row r="31" spans="1:10" ht="15" customHeight="1" x14ac:dyDescent="0.2">
      <c r="A31" s="1045" t="s">
        <v>17</v>
      </c>
      <c r="B31" s="1046"/>
      <c r="C31" s="1207"/>
      <c r="D31" s="1208"/>
      <c r="E31" s="1208"/>
      <c r="F31" s="1208"/>
      <c r="G31" s="1208"/>
      <c r="H31" s="1208"/>
      <c r="I31" s="1208"/>
      <c r="J31" s="1209"/>
    </row>
    <row r="32" spans="1:10" ht="8.25" customHeight="1" x14ac:dyDescent="0.2">
      <c r="A32" s="45"/>
      <c r="B32" s="278"/>
      <c r="C32" s="278"/>
      <c r="D32" s="382"/>
      <c r="E32" s="382"/>
      <c r="F32" s="382"/>
      <c r="G32" s="382"/>
      <c r="H32" s="382"/>
      <c r="I32" s="382"/>
      <c r="J32" s="382"/>
    </row>
    <row r="33" spans="1:10" x14ac:dyDescent="0.2">
      <c r="A33" s="1211" t="s">
        <v>706</v>
      </c>
      <c r="B33" s="1211"/>
      <c r="C33" s="1211"/>
      <c r="D33" s="1211"/>
      <c r="E33" s="1211"/>
      <c r="F33" s="1211"/>
      <c r="G33" s="1211"/>
      <c r="H33" s="1211"/>
      <c r="I33" s="382"/>
      <c r="J33" s="382"/>
    </row>
    <row r="34" spans="1:10" ht="6.75" customHeight="1" x14ac:dyDescent="0.2">
      <c r="A34" s="45"/>
      <c r="B34" s="278"/>
      <c r="C34" s="278"/>
      <c r="D34" s="382"/>
      <c r="E34" s="382"/>
      <c r="F34" s="382"/>
      <c r="G34" s="382"/>
      <c r="H34" s="382"/>
      <c r="I34" s="382"/>
      <c r="J34" s="382"/>
    </row>
    <row r="35" spans="1:10" ht="15.75" customHeight="1" x14ac:dyDescent="0.2">
      <c r="A35" s="273" t="s">
        <v>11</v>
      </c>
      <c r="B35" s="273"/>
      <c r="C35" s="273"/>
      <c r="D35" s="273"/>
      <c r="E35" s="273"/>
      <c r="F35" s="273"/>
      <c r="G35" s="273"/>
      <c r="I35" s="1003"/>
      <c r="J35" s="1003"/>
    </row>
    <row r="36" spans="1:10" ht="12.75" customHeight="1" x14ac:dyDescent="0.2">
      <c r="A36" s="1014" t="s">
        <v>13</v>
      </c>
      <c r="B36" s="1014"/>
      <c r="C36" s="1014"/>
      <c r="D36" s="1014"/>
      <c r="E36" s="1014"/>
      <c r="F36" s="1014"/>
      <c r="G36" s="1014"/>
      <c r="H36" s="1014"/>
      <c r="I36" s="1014"/>
      <c r="J36" s="1014"/>
    </row>
    <row r="37" spans="1:10" ht="12.75" customHeight="1" x14ac:dyDescent="0.2">
      <c r="A37" s="1014" t="s">
        <v>18</v>
      </c>
      <c r="B37" s="1014"/>
      <c r="C37" s="1014"/>
      <c r="D37" s="1014"/>
      <c r="E37" s="1014"/>
      <c r="F37" s="1014"/>
      <c r="G37" s="1014"/>
      <c r="H37" s="1014"/>
      <c r="I37" s="1014"/>
      <c r="J37" s="1014"/>
    </row>
    <row r="41" spans="1:10" x14ac:dyDescent="0.2">
      <c r="A41" s="1210"/>
      <c r="B41" s="1210"/>
      <c r="C41" s="1210"/>
      <c r="D41" s="1210"/>
      <c r="E41" s="1210"/>
      <c r="F41" s="1210"/>
      <c r="G41" s="1210"/>
      <c r="H41" s="1210"/>
      <c r="I41" s="1210"/>
      <c r="J41" s="1210"/>
    </row>
    <row r="43" spans="1:10" x14ac:dyDescent="0.2">
      <c r="A43" s="1210"/>
      <c r="B43" s="1210"/>
      <c r="C43" s="1210"/>
      <c r="D43" s="1210"/>
      <c r="E43" s="1210"/>
      <c r="F43" s="1210"/>
      <c r="G43" s="1210"/>
      <c r="H43" s="1210"/>
      <c r="I43" s="1210"/>
      <c r="J43" s="1210"/>
    </row>
  </sheetData>
  <mergeCells count="18">
    <mergeCell ref="E1:I1"/>
    <mergeCell ref="A2:J2"/>
    <mergeCell ref="A3:J3"/>
    <mergeCell ref="A5:J5"/>
    <mergeCell ref="A7:B7"/>
    <mergeCell ref="H7:J7"/>
    <mergeCell ref="A37:J37"/>
    <mergeCell ref="A41:J41"/>
    <mergeCell ref="A43:J43"/>
    <mergeCell ref="A8:A9"/>
    <mergeCell ref="B8:B9"/>
    <mergeCell ref="C8:F8"/>
    <mergeCell ref="G8:J8"/>
    <mergeCell ref="I35:J35"/>
    <mergeCell ref="A36:J36"/>
    <mergeCell ref="A33:H33"/>
    <mergeCell ref="C11:J31"/>
    <mergeCell ref="A31:B31"/>
  </mergeCells>
  <printOptions horizontalCentered="1"/>
  <pageMargins left="0.5" right="0.5" top="0.23622047244094499" bottom="0" header="0.31496062992126" footer="0.31496062992126"/>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42"/>
  <sheetViews>
    <sheetView view="pageBreakPreview" topLeftCell="A14" zoomScaleSheetLayoutView="100" workbookViewId="0">
      <selection activeCell="I34" sqref="I34:J34"/>
    </sheetView>
  </sheetViews>
  <sheetFormatPr defaultColWidth="9.140625" defaultRowHeight="12.75" x14ac:dyDescent="0.2"/>
  <cols>
    <col min="1" max="1" width="4.85546875" style="289" customWidth="1"/>
    <col min="2" max="2" width="17.140625" style="289" customWidth="1"/>
    <col min="3" max="3" width="10.5703125" style="289" customWidth="1"/>
    <col min="4" max="4" width="10" style="289" customWidth="1"/>
    <col min="5" max="5" width="13.140625" style="289" customWidth="1"/>
    <col min="6" max="6" width="14.28515625" style="289" customWidth="1"/>
    <col min="7" max="7" width="13.28515625" style="289" customWidth="1"/>
    <col min="8" max="8" width="14.7109375" style="289" customWidth="1"/>
    <col min="9" max="9" width="16.7109375" style="289" customWidth="1"/>
    <col min="10" max="10" width="19.28515625" style="289" customWidth="1"/>
    <col min="11" max="16384" width="9.140625" style="289"/>
  </cols>
  <sheetData>
    <row r="1" spans="1:15" s="349" customFormat="1" x14ac:dyDescent="0.2">
      <c r="E1" s="1048"/>
      <c r="F1" s="1048"/>
      <c r="G1" s="1048"/>
      <c r="H1" s="1048"/>
      <c r="I1" s="1048"/>
      <c r="J1" s="380" t="s">
        <v>419</v>
      </c>
    </row>
    <row r="2" spans="1:15" s="349" customFormat="1" ht="15" x14ac:dyDescent="0.2">
      <c r="A2" s="1212" t="s">
        <v>0</v>
      </c>
      <c r="B2" s="1212"/>
      <c r="C2" s="1212"/>
      <c r="D2" s="1212"/>
      <c r="E2" s="1212"/>
      <c r="F2" s="1212"/>
      <c r="G2" s="1212"/>
      <c r="H2" s="1212"/>
      <c r="I2" s="1212"/>
      <c r="J2" s="1212"/>
    </row>
    <row r="3" spans="1:15" s="349" customFormat="1" ht="20.25" x14ac:dyDescent="0.2">
      <c r="A3" s="1152" t="s">
        <v>734</v>
      </c>
      <c r="B3" s="1152"/>
      <c r="C3" s="1152"/>
      <c r="D3" s="1152"/>
      <c r="E3" s="1152"/>
      <c r="F3" s="1152"/>
      <c r="G3" s="1152"/>
      <c r="H3" s="1152"/>
      <c r="I3" s="1152"/>
      <c r="J3" s="1152"/>
    </row>
    <row r="4" spans="1:15" s="349" customFormat="1" ht="14.25" customHeight="1" x14ac:dyDescent="0.2"/>
    <row r="5" spans="1:15" ht="19.5" customHeight="1" x14ac:dyDescent="0.2">
      <c r="A5" s="1177" t="s">
        <v>797</v>
      </c>
      <c r="B5" s="1177"/>
      <c r="C5" s="1177"/>
      <c r="D5" s="1177"/>
      <c r="E5" s="1177"/>
      <c r="F5" s="1177"/>
      <c r="G5" s="1177"/>
      <c r="H5" s="1177"/>
      <c r="I5" s="1177"/>
      <c r="J5" s="1177"/>
    </row>
    <row r="6" spans="1:15" ht="13.5" customHeight="1" x14ac:dyDescent="0.2">
      <c r="A6" s="274"/>
      <c r="B6" s="274"/>
      <c r="C6" s="274"/>
      <c r="D6" s="274"/>
      <c r="E6" s="274"/>
      <c r="F6" s="274"/>
      <c r="G6" s="274"/>
      <c r="H6" s="274"/>
      <c r="I6" s="274"/>
      <c r="J6" s="274"/>
    </row>
    <row r="7" spans="1:15" x14ac:dyDescent="0.2">
      <c r="A7" s="1050" t="s">
        <v>157</v>
      </c>
      <c r="B7" s="1050"/>
      <c r="C7" s="277"/>
      <c r="H7" s="1179" t="s">
        <v>823</v>
      </c>
      <c r="I7" s="1179"/>
      <c r="J7" s="1179"/>
    </row>
    <row r="8" spans="1:15" x14ac:dyDescent="0.2">
      <c r="A8" s="1023" t="s">
        <v>74</v>
      </c>
      <c r="B8" s="1023" t="s">
        <v>3</v>
      </c>
      <c r="C8" s="1045" t="s">
        <v>792</v>
      </c>
      <c r="D8" s="1147"/>
      <c r="E8" s="1147"/>
      <c r="F8" s="1046"/>
      <c r="G8" s="1045" t="s">
        <v>104</v>
      </c>
      <c r="H8" s="1147"/>
      <c r="I8" s="1147"/>
      <c r="J8" s="1046"/>
      <c r="O8" s="382"/>
    </row>
    <row r="9" spans="1:15" ht="54.75" customHeight="1" x14ac:dyDescent="0.2">
      <c r="A9" s="1023"/>
      <c r="B9" s="1023"/>
      <c r="C9" s="218" t="s">
        <v>179</v>
      </c>
      <c r="D9" s="218" t="s">
        <v>15</v>
      </c>
      <c r="E9" s="67" t="s">
        <v>351</v>
      </c>
      <c r="F9" s="221" t="s">
        <v>196</v>
      </c>
      <c r="G9" s="218" t="s">
        <v>179</v>
      </c>
      <c r="H9" s="19" t="s">
        <v>16</v>
      </c>
      <c r="I9" s="40" t="s">
        <v>704</v>
      </c>
      <c r="J9" s="218" t="s">
        <v>705</v>
      </c>
    </row>
    <row r="10" spans="1:15" x14ac:dyDescent="0.2">
      <c r="A10" s="218">
        <v>1</v>
      </c>
      <c r="B10" s="218">
        <v>2</v>
      </c>
      <c r="C10" s="218">
        <v>3</v>
      </c>
      <c r="D10" s="218">
        <v>4</v>
      </c>
      <c r="E10" s="218">
        <v>5</v>
      </c>
      <c r="F10" s="221">
        <v>6</v>
      </c>
      <c r="G10" s="218">
        <v>7</v>
      </c>
      <c r="H10" s="222">
        <v>8</v>
      </c>
      <c r="I10" s="218">
        <v>9</v>
      </c>
      <c r="J10" s="218">
        <v>10</v>
      </c>
    </row>
    <row r="11" spans="1:15" ht="12.75" customHeight="1" x14ac:dyDescent="0.2">
      <c r="A11" s="284">
        <v>1</v>
      </c>
      <c r="B11" s="354" t="s">
        <v>885</v>
      </c>
      <c r="C11" s="1201" t="s">
        <v>905</v>
      </c>
      <c r="D11" s="1202"/>
      <c r="E11" s="1202"/>
      <c r="F11" s="1202"/>
      <c r="G11" s="1202"/>
      <c r="H11" s="1202"/>
      <c r="I11" s="1202"/>
      <c r="J11" s="1203"/>
    </row>
    <row r="12" spans="1:15" ht="12.75" customHeight="1" x14ac:dyDescent="0.2">
      <c r="A12" s="284">
        <v>2</v>
      </c>
      <c r="B12" s="354" t="s">
        <v>886</v>
      </c>
      <c r="C12" s="1204"/>
      <c r="D12" s="1205"/>
      <c r="E12" s="1205"/>
      <c r="F12" s="1205"/>
      <c r="G12" s="1205"/>
      <c r="H12" s="1205"/>
      <c r="I12" s="1205"/>
      <c r="J12" s="1206"/>
    </row>
    <row r="13" spans="1:15" ht="12.75" customHeight="1" x14ac:dyDescent="0.2">
      <c r="A13" s="284">
        <v>3</v>
      </c>
      <c r="B13" s="354" t="s">
        <v>887</v>
      </c>
      <c r="C13" s="1204"/>
      <c r="D13" s="1205"/>
      <c r="E13" s="1205"/>
      <c r="F13" s="1205"/>
      <c r="G13" s="1205"/>
      <c r="H13" s="1205"/>
      <c r="I13" s="1205"/>
      <c r="J13" s="1206"/>
    </row>
    <row r="14" spans="1:15" ht="12.75" customHeight="1" x14ac:dyDescent="0.2">
      <c r="A14" s="284">
        <v>4</v>
      </c>
      <c r="B14" s="354" t="s">
        <v>888</v>
      </c>
      <c r="C14" s="1204"/>
      <c r="D14" s="1205"/>
      <c r="E14" s="1205"/>
      <c r="F14" s="1205"/>
      <c r="G14" s="1205"/>
      <c r="H14" s="1205"/>
      <c r="I14" s="1205"/>
      <c r="J14" s="1206"/>
    </row>
    <row r="15" spans="1:15" ht="12.75" customHeight="1" x14ac:dyDescent="0.2">
      <c r="A15" s="284">
        <v>5</v>
      </c>
      <c r="B15" s="354" t="s">
        <v>889</v>
      </c>
      <c r="C15" s="1204"/>
      <c r="D15" s="1205"/>
      <c r="E15" s="1205"/>
      <c r="F15" s="1205"/>
      <c r="G15" s="1205"/>
      <c r="H15" s="1205"/>
      <c r="I15" s="1205"/>
      <c r="J15" s="1206"/>
    </row>
    <row r="16" spans="1:15" ht="12.75" customHeight="1" x14ac:dyDescent="0.2">
      <c r="A16" s="284">
        <v>6</v>
      </c>
      <c r="B16" s="354" t="s">
        <v>890</v>
      </c>
      <c r="C16" s="1204"/>
      <c r="D16" s="1205"/>
      <c r="E16" s="1205"/>
      <c r="F16" s="1205"/>
      <c r="G16" s="1205"/>
      <c r="H16" s="1205"/>
      <c r="I16" s="1205"/>
      <c r="J16" s="1206"/>
    </row>
    <row r="17" spans="1:10" ht="12.75" customHeight="1" x14ac:dyDescent="0.2">
      <c r="A17" s="284">
        <v>7</v>
      </c>
      <c r="B17" s="354" t="s">
        <v>891</v>
      </c>
      <c r="C17" s="1204"/>
      <c r="D17" s="1205"/>
      <c r="E17" s="1205"/>
      <c r="F17" s="1205"/>
      <c r="G17" s="1205"/>
      <c r="H17" s="1205"/>
      <c r="I17" s="1205"/>
      <c r="J17" s="1206"/>
    </row>
    <row r="18" spans="1:10" ht="12.75" customHeight="1" x14ac:dyDescent="0.2">
      <c r="A18" s="284">
        <v>8</v>
      </c>
      <c r="B18" s="354" t="s">
        <v>892</v>
      </c>
      <c r="C18" s="1204"/>
      <c r="D18" s="1205"/>
      <c r="E18" s="1205"/>
      <c r="F18" s="1205"/>
      <c r="G18" s="1205"/>
      <c r="H18" s="1205"/>
      <c r="I18" s="1205"/>
      <c r="J18" s="1206"/>
    </row>
    <row r="19" spans="1:10" ht="12.75" customHeight="1" x14ac:dyDescent="0.2">
      <c r="A19" s="284">
        <v>9</v>
      </c>
      <c r="B19" s="354" t="s">
        <v>893</v>
      </c>
      <c r="C19" s="1204"/>
      <c r="D19" s="1205"/>
      <c r="E19" s="1205"/>
      <c r="F19" s="1205"/>
      <c r="G19" s="1205"/>
      <c r="H19" s="1205"/>
      <c r="I19" s="1205"/>
      <c r="J19" s="1206"/>
    </row>
    <row r="20" spans="1:10" ht="12.75" customHeight="1" x14ac:dyDescent="0.2">
      <c r="A20" s="284">
        <v>10</v>
      </c>
      <c r="B20" s="354" t="s">
        <v>894</v>
      </c>
      <c r="C20" s="1204"/>
      <c r="D20" s="1205"/>
      <c r="E20" s="1205"/>
      <c r="F20" s="1205"/>
      <c r="G20" s="1205"/>
      <c r="H20" s="1205"/>
      <c r="I20" s="1205"/>
      <c r="J20" s="1206"/>
    </row>
    <row r="21" spans="1:10" ht="12.75" customHeight="1" x14ac:dyDescent="0.2">
      <c r="A21" s="284">
        <v>11</v>
      </c>
      <c r="B21" s="354" t="s">
        <v>895</v>
      </c>
      <c r="C21" s="1204"/>
      <c r="D21" s="1205"/>
      <c r="E21" s="1205"/>
      <c r="F21" s="1205"/>
      <c r="G21" s="1205"/>
      <c r="H21" s="1205"/>
      <c r="I21" s="1205"/>
      <c r="J21" s="1206"/>
    </row>
    <row r="22" spans="1:10" ht="12.75" customHeight="1" x14ac:dyDescent="0.2">
      <c r="A22" s="284">
        <v>12</v>
      </c>
      <c r="B22" s="354" t="s">
        <v>896</v>
      </c>
      <c r="C22" s="1204"/>
      <c r="D22" s="1205"/>
      <c r="E22" s="1205"/>
      <c r="F22" s="1205"/>
      <c r="G22" s="1205"/>
      <c r="H22" s="1205"/>
      <c r="I22" s="1205"/>
      <c r="J22" s="1206"/>
    </row>
    <row r="23" spans="1:10" ht="12.75" customHeight="1" x14ac:dyDescent="0.2">
      <c r="A23" s="284">
        <v>13</v>
      </c>
      <c r="B23" s="354" t="s">
        <v>897</v>
      </c>
      <c r="C23" s="1204"/>
      <c r="D23" s="1205"/>
      <c r="E23" s="1205"/>
      <c r="F23" s="1205"/>
      <c r="G23" s="1205"/>
      <c r="H23" s="1205"/>
      <c r="I23" s="1205"/>
      <c r="J23" s="1206"/>
    </row>
    <row r="24" spans="1:10" ht="12.75" customHeight="1" x14ac:dyDescent="0.2">
      <c r="A24" s="284">
        <v>14</v>
      </c>
      <c r="B24" s="354" t="s">
        <v>898</v>
      </c>
      <c r="C24" s="1204"/>
      <c r="D24" s="1205"/>
      <c r="E24" s="1205"/>
      <c r="F24" s="1205"/>
      <c r="G24" s="1205"/>
      <c r="H24" s="1205"/>
      <c r="I24" s="1205"/>
      <c r="J24" s="1206"/>
    </row>
    <row r="25" spans="1:10" ht="12.75" customHeight="1" x14ac:dyDescent="0.2">
      <c r="A25" s="284">
        <v>15</v>
      </c>
      <c r="B25" s="354" t="s">
        <v>899</v>
      </c>
      <c r="C25" s="1204"/>
      <c r="D25" s="1205"/>
      <c r="E25" s="1205"/>
      <c r="F25" s="1205"/>
      <c r="G25" s="1205"/>
      <c r="H25" s="1205"/>
      <c r="I25" s="1205"/>
      <c r="J25" s="1206"/>
    </row>
    <row r="26" spans="1:10" ht="12.75" customHeight="1" x14ac:dyDescent="0.2">
      <c r="A26" s="284">
        <v>16</v>
      </c>
      <c r="B26" s="354" t="s">
        <v>900</v>
      </c>
      <c r="C26" s="1204"/>
      <c r="D26" s="1205"/>
      <c r="E26" s="1205"/>
      <c r="F26" s="1205"/>
      <c r="G26" s="1205"/>
      <c r="H26" s="1205"/>
      <c r="I26" s="1205"/>
      <c r="J26" s="1206"/>
    </row>
    <row r="27" spans="1:10" ht="12.75" customHeight="1" x14ac:dyDescent="0.2">
      <c r="A27" s="284">
        <v>17</v>
      </c>
      <c r="B27" s="354" t="s">
        <v>901</v>
      </c>
      <c r="C27" s="1204"/>
      <c r="D27" s="1205"/>
      <c r="E27" s="1205"/>
      <c r="F27" s="1205"/>
      <c r="G27" s="1205"/>
      <c r="H27" s="1205"/>
      <c r="I27" s="1205"/>
      <c r="J27" s="1206"/>
    </row>
    <row r="28" spans="1:10" ht="12.75" customHeight="1" x14ac:dyDescent="0.2">
      <c r="A28" s="284">
        <v>18</v>
      </c>
      <c r="B28" s="354" t="s">
        <v>902</v>
      </c>
      <c r="C28" s="1204"/>
      <c r="D28" s="1205"/>
      <c r="E28" s="1205"/>
      <c r="F28" s="1205"/>
      <c r="G28" s="1205"/>
      <c r="H28" s="1205"/>
      <c r="I28" s="1205"/>
      <c r="J28" s="1206"/>
    </row>
    <row r="29" spans="1:10" ht="12.75" customHeight="1" x14ac:dyDescent="0.2">
      <c r="A29" s="284">
        <v>19</v>
      </c>
      <c r="B29" s="354" t="s">
        <v>903</v>
      </c>
      <c r="C29" s="1204"/>
      <c r="D29" s="1205"/>
      <c r="E29" s="1205"/>
      <c r="F29" s="1205"/>
      <c r="G29" s="1205"/>
      <c r="H29" s="1205"/>
      <c r="I29" s="1205"/>
      <c r="J29" s="1206"/>
    </row>
    <row r="30" spans="1:10" ht="12.75" customHeight="1" x14ac:dyDescent="0.2">
      <c r="A30" s="284">
        <v>20</v>
      </c>
      <c r="B30" s="354" t="s">
        <v>904</v>
      </c>
      <c r="C30" s="1204"/>
      <c r="D30" s="1205"/>
      <c r="E30" s="1205"/>
      <c r="F30" s="1205"/>
      <c r="G30" s="1205"/>
      <c r="H30" s="1205"/>
      <c r="I30" s="1205"/>
      <c r="J30" s="1206"/>
    </row>
    <row r="31" spans="1:10" ht="12.75" customHeight="1" x14ac:dyDescent="0.2">
      <c r="A31" s="1045" t="s">
        <v>17</v>
      </c>
      <c r="B31" s="1046"/>
      <c r="C31" s="1207"/>
      <c r="D31" s="1208"/>
      <c r="E31" s="1208"/>
      <c r="F31" s="1208"/>
      <c r="G31" s="1208"/>
      <c r="H31" s="1208"/>
      <c r="I31" s="1208"/>
      <c r="J31" s="1209"/>
    </row>
    <row r="32" spans="1:10" x14ac:dyDescent="0.2">
      <c r="A32" s="45"/>
      <c r="B32" s="278"/>
      <c r="C32" s="278"/>
      <c r="D32" s="382"/>
      <c r="E32" s="382"/>
      <c r="F32" s="382"/>
      <c r="G32" s="382"/>
      <c r="H32" s="382"/>
      <c r="I32" s="382"/>
      <c r="J32" s="382"/>
    </row>
    <row r="33" spans="1:10" x14ac:dyDescent="0.2">
      <c r="A33" s="1213" t="s">
        <v>706</v>
      </c>
      <c r="B33" s="1213"/>
      <c r="C33" s="1213"/>
      <c r="D33" s="1213"/>
      <c r="E33" s="1213"/>
      <c r="F33" s="1213"/>
      <c r="G33" s="1213"/>
      <c r="H33" s="1213"/>
      <c r="I33" s="382"/>
      <c r="J33" s="382"/>
    </row>
    <row r="34" spans="1:10" ht="15.75" customHeight="1" x14ac:dyDescent="0.2">
      <c r="A34" s="273" t="s">
        <v>11</v>
      </c>
      <c r="B34" s="273"/>
      <c r="C34" s="273"/>
      <c r="D34" s="273"/>
      <c r="E34" s="273"/>
      <c r="F34" s="273"/>
      <c r="G34" s="273"/>
      <c r="I34" s="1003"/>
      <c r="J34" s="1003"/>
    </row>
    <row r="35" spans="1:10" ht="12.75" customHeight="1" x14ac:dyDescent="0.2">
      <c r="A35" s="1014" t="s">
        <v>13</v>
      </c>
      <c r="B35" s="1014"/>
      <c r="C35" s="1014"/>
      <c r="D35" s="1014"/>
      <c r="E35" s="1014"/>
      <c r="F35" s="1014"/>
      <c r="G35" s="1014"/>
      <c r="H35" s="1014"/>
      <c r="I35" s="1014"/>
      <c r="J35" s="1014"/>
    </row>
    <row r="36" spans="1:10" ht="12.75" customHeight="1" x14ac:dyDescent="0.2">
      <c r="A36" s="1014" t="s">
        <v>18</v>
      </c>
      <c r="B36" s="1014"/>
      <c r="C36" s="1014"/>
      <c r="D36" s="1014"/>
      <c r="E36" s="1014"/>
      <c r="F36" s="1014"/>
      <c r="G36" s="1014"/>
      <c r="H36" s="1014"/>
      <c r="I36" s="1014"/>
      <c r="J36" s="1014"/>
    </row>
    <row r="40" spans="1:10" x14ac:dyDescent="0.2">
      <c r="A40" s="1210"/>
      <c r="B40" s="1210"/>
      <c r="C40" s="1210"/>
      <c r="D40" s="1210"/>
      <c r="E40" s="1210"/>
      <c r="F40" s="1210"/>
      <c r="G40" s="1210"/>
      <c r="H40" s="1210"/>
      <c r="I40" s="1210"/>
      <c r="J40" s="1210"/>
    </row>
    <row r="42" spans="1:10" x14ac:dyDescent="0.2">
      <c r="A42" s="1210"/>
      <c r="B42" s="1210"/>
      <c r="C42" s="1210"/>
      <c r="D42" s="1210"/>
      <c r="E42" s="1210"/>
      <c r="F42" s="1210"/>
      <c r="G42" s="1210"/>
      <c r="H42" s="1210"/>
      <c r="I42" s="1210"/>
      <c r="J42" s="1210"/>
    </row>
  </sheetData>
  <mergeCells count="18">
    <mergeCell ref="E1:I1"/>
    <mergeCell ref="A2:J2"/>
    <mergeCell ref="A3:J3"/>
    <mergeCell ref="A5:J5"/>
    <mergeCell ref="A7:B7"/>
    <mergeCell ref="H7:J7"/>
    <mergeCell ref="A36:J36"/>
    <mergeCell ref="A40:J40"/>
    <mergeCell ref="A42:J42"/>
    <mergeCell ref="A8:A9"/>
    <mergeCell ref="B8:B9"/>
    <mergeCell ref="C8:F8"/>
    <mergeCell ref="G8:J8"/>
    <mergeCell ref="I34:J34"/>
    <mergeCell ref="A35:J35"/>
    <mergeCell ref="A33:H33"/>
    <mergeCell ref="C11:J31"/>
    <mergeCell ref="A31:B31"/>
  </mergeCells>
  <printOptions horizontalCentered="1"/>
  <pageMargins left="0.5" right="0.5" top="0.23622047244094499" bottom="0" header="0.31496062992126" footer="0.31496062992126"/>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9"/>
  <sheetViews>
    <sheetView view="pageBreakPreview" topLeftCell="A22" zoomScale="120" zoomScaleSheetLayoutView="120" workbookViewId="0">
      <selection activeCell="A2" sqref="A2:C2"/>
    </sheetView>
  </sheetViews>
  <sheetFormatPr defaultColWidth="9.140625" defaultRowHeight="11.25" x14ac:dyDescent="0.2"/>
  <cols>
    <col min="1" max="1" width="6" style="267" customWidth="1"/>
    <col min="2" max="2" width="8.5703125" style="267" customWidth="1"/>
    <col min="3" max="3" width="114.5703125" style="267" customWidth="1"/>
    <col min="4" max="16384" width="9.140625" style="267"/>
  </cols>
  <sheetData>
    <row r="1" spans="1:7" ht="15.75" customHeight="1" x14ac:dyDescent="0.2">
      <c r="A1" s="1001" t="s">
        <v>541</v>
      </c>
      <c r="B1" s="1001"/>
      <c r="C1" s="1001"/>
      <c r="D1" s="1001"/>
      <c r="E1" s="266"/>
      <c r="F1" s="266"/>
      <c r="G1" s="266"/>
    </row>
    <row r="2" spans="1:7" x14ac:dyDescent="0.2">
      <c r="A2" s="268" t="s">
        <v>74</v>
      </c>
      <c r="B2" s="268" t="s">
        <v>542</v>
      </c>
      <c r="C2" s="268" t="s">
        <v>543</v>
      </c>
    </row>
    <row r="3" spans="1:7" x14ac:dyDescent="0.2">
      <c r="A3" s="269">
        <v>1</v>
      </c>
      <c r="B3" s="270" t="s">
        <v>544</v>
      </c>
      <c r="C3" s="270" t="s">
        <v>753</v>
      </c>
    </row>
    <row r="4" spans="1:7" x14ac:dyDescent="0.2">
      <c r="A4" s="269">
        <v>2</v>
      </c>
      <c r="B4" s="270" t="s">
        <v>545</v>
      </c>
      <c r="C4" s="270" t="s">
        <v>754</v>
      </c>
    </row>
    <row r="5" spans="1:7" x14ac:dyDescent="0.2">
      <c r="A5" s="269">
        <v>3</v>
      </c>
      <c r="B5" s="270" t="s">
        <v>546</v>
      </c>
      <c r="C5" s="270" t="s">
        <v>755</v>
      </c>
    </row>
    <row r="6" spans="1:7" x14ac:dyDescent="0.2">
      <c r="A6" s="269">
        <v>4</v>
      </c>
      <c r="B6" s="270" t="s">
        <v>878</v>
      </c>
      <c r="C6" s="270" t="s">
        <v>879</v>
      </c>
    </row>
    <row r="7" spans="1:7" x14ac:dyDescent="0.2">
      <c r="A7" s="269">
        <v>5</v>
      </c>
      <c r="B7" s="270" t="s">
        <v>547</v>
      </c>
      <c r="C7" s="270" t="s">
        <v>756</v>
      </c>
    </row>
    <row r="8" spans="1:7" x14ac:dyDescent="0.2">
      <c r="A8" s="269">
        <v>6</v>
      </c>
      <c r="B8" s="270" t="s">
        <v>548</v>
      </c>
      <c r="C8" s="270" t="s">
        <v>757</v>
      </c>
    </row>
    <row r="9" spans="1:7" x14ac:dyDescent="0.2">
      <c r="A9" s="269">
        <v>7</v>
      </c>
      <c r="B9" s="270" t="s">
        <v>549</v>
      </c>
      <c r="C9" s="270" t="s">
        <v>758</v>
      </c>
    </row>
    <row r="10" spans="1:7" x14ac:dyDescent="0.2">
      <c r="A10" s="269">
        <v>8</v>
      </c>
      <c r="B10" s="270" t="s">
        <v>550</v>
      </c>
      <c r="C10" s="270" t="s">
        <v>759</v>
      </c>
    </row>
    <row r="11" spans="1:7" x14ac:dyDescent="0.2">
      <c r="A11" s="269">
        <v>9</v>
      </c>
      <c r="B11" s="270" t="s">
        <v>551</v>
      </c>
      <c r="C11" s="270" t="s">
        <v>760</v>
      </c>
    </row>
    <row r="12" spans="1:7" x14ac:dyDescent="0.2">
      <c r="A12" s="269">
        <v>10</v>
      </c>
      <c r="B12" s="270" t="s">
        <v>552</v>
      </c>
      <c r="C12" s="270" t="s">
        <v>761</v>
      </c>
    </row>
    <row r="13" spans="1:7" x14ac:dyDescent="0.2">
      <c r="A13" s="269">
        <v>11</v>
      </c>
      <c r="B13" s="270" t="s">
        <v>672</v>
      </c>
      <c r="C13" s="270" t="s">
        <v>673</v>
      </c>
    </row>
    <row r="14" spans="1:7" x14ac:dyDescent="0.2">
      <c r="A14" s="269">
        <v>12</v>
      </c>
      <c r="B14" s="270" t="s">
        <v>553</v>
      </c>
      <c r="C14" s="270" t="s">
        <v>762</v>
      </c>
    </row>
    <row r="15" spans="1:7" x14ac:dyDescent="0.2">
      <c r="A15" s="269">
        <v>13</v>
      </c>
      <c r="B15" s="270" t="s">
        <v>554</v>
      </c>
      <c r="C15" s="270" t="s">
        <v>763</v>
      </c>
    </row>
    <row r="16" spans="1:7" x14ac:dyDescent="0.2">
      <c r="A16" s="269">
        <v>14</v>
      </c>
      <c r="B16" s="270" t="s">
        <v>555</v>
      </c>
      <c r="C16" s="270" t="s">
        <v>764</v>
      </c>
    </row>
    <row r="17" spans="1:3" x14ac:dyDescent="0.2">
      <c r="A17" s="269">
        <v>15</v>
      </c>
      <c r="B17" s="270" t="s">
        <v>556</v>
      </c>
      <c r="C17" s="270" t="s">
        <v>765</v>
      </c>
    </row>
    <row r="18" spans="1:3" x14ac:dyDescent="0.2">
      <c r="A18" s="269">
        <v>16</v>
      </c>
      <c r="B18" s="270" t="s">
        <v>557</v>
      </c>
      <c r="C18" s="270" t="s">
        <v>766</v>
      </c>
    </row>
    <row r="19" spans="1:3" x14ac:dyDescent="0.2">
      <c r="A19" s="269">
        <v>17</v>
      </c>
      <c r="B19" s="270" t="s">
        <v>558</v>
      </c>
      <c r="C19" s="270" t="s">
        <v>767</v>
      </c>
    </row>
    <row r="20" spans="1:3" x14ac:dyDescent="0.2">
      <c r="A20" s="269">
        <v>18</v>
      </c>
      <c r="B20" s="270" t="s">
        <v>559</v>
      </c>
      <c r="C20" s="270" t="s">
        <v>768</v>
      </c>
    </row>
    <row r="21" spans="1:3" x14ac:dyDescent="0.2">
      <c r="A21" s="269">
        <v>19</v>
      </c>
      <c r="B21" s="270" t="s">
        <v>560</v>
      </c>
      <c r="C21" s="270" t="s">
        <v>769</v>
      </c>
    </row>
    <row r="22" spans="1:3" x14ac:dyDescent="0.2">
      <c r="A22" s="269">
        <v>20</v>
      </c>
      <c r="B22" s="270" t="s">
        <v>561</v>
      </c>
      <c r="C22" s="270" t="s">
        <v>770</v>
      </c>
    </row>
    <row r="23" spans="1:3" x14ac:dyDescent="0.2">
      <c r="A23" s="269">
        <v>21</v>
      </c>
      <c r="B23" s="270" t="s">
        <v>562</v>
      </c>
      <c r="C23" s="270" t="s">
        <v>771</v>
      </c>
    </row>
    <row r="24" spans="1:3" x14ac:dyDescent="0.2">
      <c r="A24" s="269">
        <v>22</v>
      </c>
      <c r="B24" s="270" t="s">
        <v>563</v>
      </c>
      <c r="C24" s="270" t="s">
        <v>772</v>
      </c>
    </row>
    <row r="25" spans="1:3" x14ac:dyDescent="0.2">
      <c r="A25" s="269">
        <v>23</v>
      </c>
      <c r="B25" s="270" t="s">
        <v>564</v>
      </c>
      <c r="C25" s="270" t="s">
        <v>773</v>
      </c>
    </row>
    <row r="26" spans="1:3" x14ac:dyDescent="0.2">
      <c r="A26" s="269">
        <v>24</v>
      </c>
      <c r="B26" s="270" t="s">
        <v>565</v>
      </c>
      <c r="C26" s="270" t="s">
        <v>774</v>
      </c>
    </row>
    <row r="27" spans="1:3" x14ac:dyDescent="0.2">
      <c r="A27" s="269">
        <v>25</v>
      </c>
      <c r="B27" s="270" t="s">
        <v>566</v>
      </c>
      <c r="C27" s="270" t="s">
        <v>775</v>
      </c>
    </row>
    <row r="28" spans="1:3" x14ac:dyDescent="0.2">
      <c r="A28" s="269">
        <v>26</v>
      </c>
      <c r="B28" s="270" t="s">
        <v>567</v>
      </c>
      <c r="C28" s="270" t="s">
        <v>776</v>
      </c>
    </row>
    <row r="29" spans="1:3" x14ac:dyDescent="0.2">
      <c r="A29" s="269">
        <v>27</v>
      </c>
      <c r="B29" s="270" t="s">
        <v>568</v>
      </c>
      <c r="C29" s="270" t="s">
        <v>777</v>
      </c>
    </row>
    <row r="30" spans="1:3" x14ac:dyDescent="0.2">
      <c r="A30" s="269">
        <v>28</v>
      </c>
      <c r="B30" s="270" t="s">
        <v>569</v>
      </c>
      <c r="C30" s="270" t="s">
        <v>570</v>
      </c>
    </row>
    <row r="31" spans="1:3" x14ac:dyDescent="0.2">
      <c r="A31" s="269">
        <v>29</v>
      </c>
      <c r="B31" s="270" t="s">
        <v>571</v>
      </c>
      <c r="C31" s="270" t="s">
        <v>572</v>
      </c>
    </row>
    <row r="32" spans="1:3" x14ac:dyDescent="0.2">
      <c r="A32" s="269">
        <v>30</v>
      </c>
      <c r="B32" s="270" t="s">
        <v>573</v>
      </c>
      <c r="C32" s="270" t="s">
        <v>574</v>
      </c>
    </row>
    <row r="33" spans="1:3" x14ac:dyDescent="0.2">
      <c r="A33" s="269">
        <v>31</v>
      </c>
      <c r="B33" s="270" t="s">
        <v>671</v>
      </c>
      <c r="C33" s="270" t="s">
        <v>670</v>
      </c>
    </row>
    <row r="34" spans="1:3" x14ac:dyDescent="0.2">
      <c r="A34" s="269">
        <v>32</v>
      </c>
      <c r="B34" s="270" t="s">
        <v>718</v>
      </c>
      <c r="C34" s="270" t="s">
        <v>719</v>
      </c>
    </row>
    <row r="35" spans="1:3" x14ac:dyDescent="0.2">
      <c r="A35" s="269">
        <v>33</v>
      </c>
      <c r="B35" s="270" t="s">
        <v>575</v>
      </c>
      <c r="C35" s="270" t="s">
        <v>576</v>
      </c>
    </row>
    <row r="36" spans="1:3" x14ac:dyDescent="0.2">
      <c r="A36" s="269">
        <v>34</v>
      </c>
      <c r="B36" s="270" t="s">
        <v>577</v>
      </c>
      <c r="C36" s="270" t="s">
        <v>576</v>
      </c>
    </row>
    <row r="37" spans="1:3" x14ac:dyDescent="0.2">
      <c r="A37" s="269">
        <v>35</v>
      </c>
      <c r="B37" s="270" t="s">
        <v>578</v>
      </c>
      <c r="C37" s="270" t="s">
        <v>579</v>
      </c>
    </row>
    <row r="38" spans="1:3" x14ac:dyDescent="0.2">
      <c r="A38" s="269">
        <v>36</v>
      </c>
      <c r="B38" s="270" t="s">
        <v>580</v>
      </c>
      <c r="C38" s="270" t="s">
        <v>581</v>
      </c>
    </row>
    <row r="39" spans="1:3" x14ac:dyDescent="0.2">
      <c r="A39" s="269">
        <v>37</v>
      </c>
      <c r="B39" s="270" t="s">
        <v>582</v>
      </c>
      <c r="C39" s="270" t="s">
        <v>583</v>
      </c>
    </row>
    <row r="40" spans="1:3" x14ac:dyDescent="0.2">
      <c r="A40" s="269">
        <v>38</v>
      </c>
      <c r="B40" s="270" t="s">
        <v>584</v>
      </c>
      <c r="C40" s="270" t="s">
        <v>585</v>
      </c>
    </row>
    <row r="41" spans="1:3" x14ac:dyDescent="0.2">
      <c r="A41" s="269">
        <v>39</v>
      </c>
      <c r="B41" s="270" t="s">
        <v>586</v>
      </c>
      <c r="C41" s="270" t="s">
        <v>587</v>
      </c>
    </row>
    <row r="42" spans="1:3" x14ac:dyDescent="0.2">
      <c r="A42" s="269">
        <v>40</v>
      </c>
      <c r="B42" s="270" t="s">
        <v>588</v>
      </c>
      <c r="C42" s="270" t="s">
        <v>589</v>
      </c>
    </row>
    <row r="43" spans="1:3" x14ac:dyDescent="0.2">
      <c r="A43" s="269">
        <v>41</v>
      </c>
      <c r="B43" s="270" t="s">
        <v>590</v>
      </c>
      <c r="C43" s="270" t="s">
        <v>591</v>
      </c>
    </row>
    <row r="44" spans="1:3" x14ac:dyDescent="0.2">
      <c r="A44" s="269">
        <v>42</v>
      </c>
      <c r="B44" s="270" t="s">
        <v>592</v>
      </c>
      <c r="C44" s="270" t="s">
        <v>778</v>
      </c>
    </row>
    <row r="45" spans="1:3" x14ac:dyDescent="0.2">
      <c r="A45" s="269">
        <v>43</v>
      </c>
      <c r="B45" s="270" t="s">
        <v>593</v>
      </c>
      <c r="C45" s="270" t="s">
        <v>594</v>
      </c>
    </row>
    <row r="46" spans="1:3" x14ac:dyDescent="0.2">
      <c r="A46" s="269">
        <v>44</v>
      </c>
      <c r="B46" s="270" t="s">
        <v>595</v>
      </c>
      <c r="C46" s="270" t="s">
        <v>596</v>
      </c>
    </row>
    <row r="47" spans="1:3" x14ac:dyDescent="0.2">
      <c r="A47" s="269">
        <v>45</v>
      </c>
      <c r="B47" s="270" t="s">
        <v>597</v>
      </c>
      <c r="C47" s="270" t="s">
        <v>598</v>
      </c>
    </row>
    <row r="48" spans="1:3" x14ac:dyDescent="0.2">
      <c r="A48" s="269">
        <v>46</v>
      </c>
      <c r="B48" s="270" t="s">
        <v>599</v>
      </c>
      <c r="C48" s="270" t="s">
        <v>600</v>
      </c>
    </row>
    <row r="49" spans="1:3" x14ac:dyDescent="0.2">
      <c r="A49" s="269">
        <v>47</v>
      </c>
      <c r="B49" s="270" t="s">
        <v>601</v>
      </c>
      <c r="C49" s="270" t="s">
        <v>602</v>
      </c>
    </row>
    <row r="50" spans="1:3" x14ac:dyDescent="0.2">
      <c r="A50" s="269">
        <v>48</v>
      </c>
      <c r="B50" s="270" t="s">
        <v>603</v>
      </c>
      <c r="C50" s="270" t="s">
        <v>779</v>
      </c>
    </row>
    <row r="51" spans="1:3" x14ac:dyDescent="0.2">
      <c r="A51" s="269">
        <v>49</v>
      </c>
      <c r="B51" s="270" t="s">
        <v>604</v>
      </c>
      <c r="C51" s="270" t="s">
        <v>780</v>
      </c>
    </row>
    <row r="52" spans="1:3" x14ac:dyDescent="0.2">
      <c r="A52" s="269">
        <v>50</v>
      </c>
      <c r="B52" s="270" t="s">
        <v>605</v>
      </c>
      <c r="C52" s="270" t="s">
        <v>606</v>
      </c>
    </row>
    <row r="53" spans="1:3" x14ac:dyDescent="0.2">
      <c r="A53" s="269">
        <v>51</v>
      </c>
      <c r="B53" s="270" t="s">
        <v>607</v>
      </c>
      <c r="C53" s="270" t="s">
        <v>608</v>
      </c>
    </row>
    <row r="54" spans="1:3" x14ac:dyDescent="0.2">
      <c r="A54" s="269">
        <v>52</v>
      </c>
      <c r="B54" s="270" t="s">
        <v>609</v>
      </c>
      <c r="C54" s="270" t="s">
        <v>721</v>
      </c>
    </row>
    <row r="55" spans="1:3" x14ac:dyDescent="0.2">
      <c r="A55" s="269">
        <v>53</v>
      </c>
      <c r="B55" s="270" t="s">
        <v>610</v>
      </c>
      <c r="C55" s="270" t="s">
        <v>722</v>
      </c>
    </row>
    <row r="56" spans="1:3" x14ac:dyDescent="0.2">
      <c r="A56" s="269">
        <v>54</v>
      </c>
      <c r="B56" s="270" t="s">
        <v>611</v>
      </c>
      <c r="C56" s="270" t="s">
        <v>723</v>
      </c>
    </row>
    <row r="57" spans="1:3" x14ac:dyDescent="0.2">
      <c r="A57" s="269">
        <v>55</v>
      </c>
      <c r="B57" s="270" t="s">
        <v>612</v>
      </c>
      <c r="C57" s="270" t="s">
        <v>724</v>
      </c>
    </row>
    <row r="58" spans="1:3" x14ac:dyDescent="0.2">
      <c r="A58" s="269">
        <v>56</v>
      </c>
      <c r="B58" s="270" t="s">
        <v>613</v>
      </c>
      <c r="C58" s="270" t="s">
        <v>725</v>
      </c>
    </row>
    <row r="59" spans="1:3" x14ac:dyDescent="0.2">
      <c r="A59" s="269">
        <v>57</v>
      </c>
      <c r="B59" s="270" t="s">
        <v>614</v>
      </c>
      <c r="C59" s="270" t="s">
        <v>726</v>
      </c>
    </row>
    <row r="60" spans="1:3" x14ac:dyDescent="0.2">
      <c r="A60" s="269">
        <v>58</v>
      </c>
      <c r="B60" s="270" t="s">
        <v>615</v>
      </c>
      <c r="C60" s="270" t="s">
        <v>727</v>
      </c>
    </row>
    <row r="61" spans="1:3" x14ac:dyDescent="0.2">
      <c r="A61" s="269">
        <v>59</v>
      </c>
      <c r="B61" s="270" t="s">
        <v>616</v>
      </c>
      <c r="C61" s="270" t="s">
        <v>728</v>
      </c>
    </row>
    <row r="62" spans="1:3" x14ac:dyDescent="0.2">
      <c r="A62" s="269">
        <v>60</v>
      </c>
      <c r="B62" s="270" t="s">
        <v>617</v>
      </c>
      <c r="C62" s="270" t="s">
        <v>729</v>
      </c>
    </row>
    <row r="63" spans="1:3" x14ac:dyDescent="0.2">
      <c r="A63" s="269">
        <v>61</v>
      </c>
      <c r="B63" s="270" t="s">
        <v>690</v>
      </c>
      <c r="C63" s="270" t="s">
        <v>694</v>
      </c>
    </row>
    <row r="64" spans="1:3" x14ac:dyDescent="0.2">
      <c r="A64" s="269">
        <v>62</v>
      </c>
      <c r="B64" s="270" t="s">
        <v>618</v>
      </c>
      <c r="C64" s="270" t="s">
        <v>730</v>
      </c>
    </row>
    <row r="65" spans="1:3" x14ac:dyDescent="0.2">
      <c r="A65" s="269">
        <v>63</v>
      </c>
      <c r="B65" s="271" t="s">
        <v>695</v>
      </c>
      <c r="C65" s="270" t="s">
        <v>731</v>
      </c>
    </row>
    <row r="66" spans="1:3" x14ac:dyDescent="0.2">
      <c r="A66" s="269">
        <v>64</v>
      </c>
      <c r="B66" s="270" t="s">
        <v>619</v>
      </c>
      <c r="C66" s="270" t="s">
        <v>732</v>
      </c>
    </row>
    <row r="67" spans="1:3" x14ac:dyDescent="0.2">
      <c r="A67" s="269">
        <v>65</v>
      </c>
      <c r="B67" s="270" t="s">
        <v>620</v>
      </c>
      <c r="C67" s="270" t="s">
        <v>733</v>
      </c>
    </row>
    <row r="68" spans="1:3" x14ac:dyDescent="0.2">
      <c r="A68" s="269">
        <v>66</v>
      </c>
      <c r="B68" s="272" t="s">
        <v>674</v>
      </c>
      <c r="C68" s="272" t="s">
        <v>781</v>
      </c>
    </row>
    <row r="69" spans="1:3" x14ac:dyDescent="0.2">
      <c r="A69" s="269">
        <v>67</v>
      </c>
      <c r="B69" s="272" t="s">
        <v>675</v>
      </c>
      <c r="C69" s="272" t="s">
        <v>766</v>
      </c>
    </row>
  </sheetData>
  <mergeCells count="1">
    <mergeCell ref="A1:D1"/>
  </mergeCells>
  <hyperlinks>
    <hyperlink ref="B3:C3" location="'AT-1-Gen_Info '!A1" display="AT- 1" xr:uid="{00000000-0004-0000-0100-000000000000}"/>
    <hyperlink ref="B4:C4" location="'AT-2-S1 BUDGET'!A1" display="AT - 2" xr:uid="{00000000-0004-0000-0100-000001000000}"/>
    <hyperlink ref="B5:C5" location="AT_2A_fundflow!A1" display="AT - 2 A" xr:uid="{00000000-0004-0000-0100-000002000000}"/>
    <hyperlink ref="B6:C6" location="'AT-2B_DBT'!A1" display="AT - 2 B" xr:uid="{00000000-0004-0000-0100-000003000000}"/>
    <hyperlink ref="B7:C7" location="'AT-3'!A1" display="AT - 3" xr:uid="{00000000-0004-0000-0100-000004000000}"/>
    <hyperlink ref="B8:C8" location="'AT3A_cvrg(Insti)_PY'!A1" display="AT- 3 A" xr:uid="{00000000-0004-0000-0100-000005000000}"/>
    <hyperlink ref="B9:C9" location="'AT3B_cvrg(Insti)_UPY '!A1" display="AT- 3 B" xr:uid="{00000000-0004-0000-0100-000006000000}"/>
    <hyperlink ref="B10:C10" location="'AT3C_cvrg(Insti)_UPY '!A1" display="AT-3 C" xr:uid="{00000000-0004-0000-0100-000007000000}"/>
    <hyperlink ref="B11:C11" location="'AT-4B'!A1" display="AT - 4" xr:uid="{00000000-0004-0000-0100-000008000000}"/>
    <hyperlink ref="B12:C12" location="'enrolment vs availed_UPY'!A1" display="AT - 4 A" xr:uid="{00000000-0004-0000-0100-000009000000}"/>
    <hyperlink ref="B13:C13" location="'AT-4B'!A1" display="AT - 4 B" xr:uid="{00000000-0004-0000-0100-00000A000000}"/>
    <hyperlink ref="B14:C14" location="T5_PLAN_vs_PRFM!A1" display="AT - 5" xr:uid="{00000000-0004-0000-0100-00000B000000}"/>
    <hyperlink ref="B15:C15" location="'T5A_PLAN_vs_PRFM '!A1" display="AT - 5 A" xr:uid="{00000000-0004-0000-0100-00000C000000}"/>
    <hyperlink ref="B16:C16" location="'T5B_PLAN_vs_PRFM  (2)'!A1" display="AT - 5 B" xr:uid="{00000000-0004-0000-0100-00000D000000}"/>
    <hyperlink ref="B17:C17" location="'T5C_Drought_PLAN_vs_PRFM '!A1" display="AT - 5 C" xr:uid="{00000000-0004-0000-0100-00000E000000}"/>
    <hyperlink ref="B18:C18" location="'T5D_Drought_PLAN_vs_PRFM  '!A1" display="AT - 5 D" xr:uid="{00000000-0004-0000-0100-00000F000000}"/>
    <hyperlink ref="B19:C19" location="T6_FG_py_Utlsn!A1" display="AT - 6" xr:uid="{00000000-0004-0000-0100-000010000000}"/>
    <hyperlink ref="B20:C20" location="'T6A_FG_Upy_Utlsn '!A1" display="AT - 6 A" xr:uid="{00000000-0004-0000-0100-000011000000}"/>
    <hyperlink ref="B21:C21" location="T6B_Pay_FG_FCI_Pry!A1" display="AT - 6 B" xr:uid="{00000000-0004-0000-0100-000012000000}"/>
    <hyperlink ref="B22:C22" location="T6C_Coarse_Grain!A1" display="AT - 6 C" xr:uid="{00000000-0004-0000-0100-000013000000}"/>
    <hyperlink ref="B23:C23" location="T7_CC_PY_Utlsn!A1" display="AT - 7" xr:uid="{00000000-0004-0000-0100-000014000000}"/>
    <hyperlink ref="B24:C24" location="'T7ACC_UPY_Utlsn '!A1" display="AT - 7 A" xr:uid="{00000000-0004-0000-0100-000015000000}"/>
    <hyperlink ref="B25:C25" location="'AT-8_Hon_CCH_Pry'!A1" display="AT - 8" xr:uid="{00000000-0004-0000-0100-000016000000}"/>
    <hyperlink ref="B26:C26" location="'AT-8A_Hon_CCH_UPry'!A1" display="AT - 8 A" xr:uid="{00000000-0004-0000-0100-000017000000}"/>
    <hyperlink ref="B27:C27" location="AT9_TA!A1" display="AT - 9" xr:uid="{00000000-0004-0000-0100-000018000000}"/>
    <hyperlink ref="B28:C28" location="AT10_MME!A1" display="AT - 10" xr:uid="{00000000-0004-0000-0100-000019000000}"/>
    <hyperlink ref="B29:C29" location="AT10A_!A1" display="AT - 10 A" xr:uid="{00000000-0004-0000-0100-00001A000000}"/>
    <hyperlink ref="B30:C30" location="'AT-10 B'!A1" display="AT - 10 B" xr:uid="{00000000-0004-0000-0100-00001B000000}"/>
    <hyperlink ref="B31:C31" location="'AT-10 C'!A1" display="AT - 10 C" xr:uid="{00000000-0004-0000-0100-00001C000000}"/>
    <hyperlink ref="B32:C32" location="'AT-10D'!A1" display="AT - 10 D" xr:uid="{00000000-0004-0000-0100-00001D000000}"/>
    <hyperlink ref="B33:C33" location="'AT-10 E'!A1" display="AT - 10 E " xr:uid="{00000000-0004-0000-0100-00001E000000}"/>
    <hyperlink ref="B34:C34" location="'AT-10 F'!A1" display="AT - 10 F" xr:uid="{00000000-0004-0000-0100-00001F000000}"/>
    <hyperlink ref="B35:C35" location="'AT11_KS Year wise'!A1" display="AT - 11" xr:uid="{00000000-0004-0000-0100-000020000000}"/>
    <hyperlink ref="B36:C36" location="'AT11A_KS-District wise'!A1" display="AT - 11 A" xr:uid="{00000000-0004-0000-0100-000021000000}"/>
    <hyperlink ref="B37:C37" location="'AT12_KD-New'!A1" display="AT - 12" xr:uid="{00000000-0004-0000-0100-000022000000}"/>
    <hyperlink ref="B38:C38" location="'AT12A_KD-Replacement'!A1" display="AT - 12 A" xr:uid="{00000000-0004-0000-0100-000023000000}"/>
    <hyperlink ref="B39:C39" location="'Mode of cooking'!A1" display="AT - 13" xr:uid="{00000000-0004-0000-0100-000024000000}"/>
    <hyperlink ref="B40:C40" location="'AT-14'!A1" display="AT - 14" xr:uid="{00000000-0004-0000-0100-000025000000}"/>
    <hyperlink ref="B41:C41" location="'AT-14 A'!A1" display="AT - 14 A" xr:uid="{00000000-0004-0000-0100-000026000000}"/>
    <hyperlink ref="C42" location="'AT-15'!A1" display="Contribution by community in form of  Tithi Bhojan or any other similar practice" xr:uid="{00000000-0004-0000-0100-000027000000}"/>
    <hyperlink ref="B42" location="'AT-15'!A1" display="AT - 15" xr:uid="{00000000-0004-0000-0100-000028000000}"/>
    <hyperlink ref="B43:C43" location="'AT-16'!A1" display="AT - 16" xr:uid="{00000000-0004-0000-0100-000029000000}"/>
    <hyperlink ref="B44:C44" location="'AT_17_Coverage-RBSK '!A1" display="AT - 17" xr:uid="{00000000-0004-0000-0100-00002A000000}"/>
    <hyperlink ref="B45:C45" location="'AT18_Details_Community '!A1" display="AT - 18" xr:uid="{00000000-0004-0000-0100-00002B000000}"/>
    <hyperlink ref="C46" location="AT_19_Impl_Agency!A1" display="Responsibility of Implementation" xr:uid="{00000000-0004-0000-0100-00002C000000}"/>
    <hyperlink ref="B46" location="AT_19_Impl_Agency!A1" display="AT - 19" xr:uid="{00000000-0004-0000-0100-00002D000000}"/>
    <hyperlink ref="B47:C47" location="'AT_20_CentralCookingagency '!A1" display="AT - 20" xr:uid="{00000000-0004-0000-0100-00002E000000}"/>
    <hyperlink ref="B48:C48" location="'AT-21'!A1" display="AT - 21" xr:uid="{00000000-0004-0000-0100-00002F000000}"/>
    <hyperlink ref="B49:C49" location="'AT-22'!A1" display="AT - 22" xr:uid="{00000000-0004-0000-0100-000030000000}"/>
    <hyperlink ref="B50:C50" location="'AT-23 MIS'!A1" display="AT - 23" xr:uid="{00000000-0004-0000-0100-000031000000}"/>
    <hyperlink ref="B51:C51" location="'AT-23A _AMS'!A1" display="AT - 23 A" xr:uid="{00000000-0004-0000-0100-000032000000}"/>
    <hyperlink ref="B52:C52" location="'AT-24'!A1" display="AT - 24" xr:uid="{00000000-0004-0000-0100-000033000000}"/>
    <hyperlink ref="B53:C53" location="'AT-25'!A1" display="AT - 25" xr:uid="{00000000-0004-0000-0100-000034000000}"/>
    <hyperlink ref="B54:C54" location="AT26_NoWD!A1" display="AT - 26" xr:uid="{00000000-0004-0000-0100-000035000000}"/>
    <hyperlink ref="B55:C55" location="AT26A_NoWD!A1" display="AT - 26 A" xr:uid="{00000000-0004-0000-0100-000036000000}"/>
    <hyperlink ref="B56:C56" location="AT27_Req_FG_CA_Pry!A1" display="AT - 27" xr:uid="{00000000-0004-0000-0100-000037000000}"/>
    <hyperlink ref="B57:C57" location="'AT27A_Req_FG_CA_U Pry '!A1" display="AT - 27 A" xr:uid="{00000000-0004-0000-0100-000038000000}"/>
    <hyperlink ref="B58:C58" location="'AT27B_Req_FG_CA_N CLP'!A1" display="AT - 27 B" xr:uid="{00000000-0004-0000-0100-000039000000}"/>
    <hyperlink ref="B59:C59" location="'AT27C_Req_FG_Drought -Pry '!A1" display="AT - 27 C" xr:uid="{00000000-0004-0000-0100-00003A000000}"/>
    <hyperlink ref="B60:C60" location="'AT27D_Req_FG_Drought -UPry '!A1" display="AT - 27 D" xr:uid="{00000000-0004-0000-0100-00003B000000}"/>
    <hyperlink ref="B61:C61" location="AT_28_RqmtKitchen!A1" display="AT - 28" xr:uid="{00000000-0004-0000-0100-00003C000000}"/>
    <hyperlink ref="B62:C62" location="'AT-28A_RqmtPlinthArea'!A1" display="AT - 28 A" xr:uid="{00000000-0004-0000-0100-00003D000000}"/>
    <hyperlink ref="B63:C63" location="'AT-28B_Kitchen repair'!A1" display="AT - 28 B" xr:uid="{00000000-0004-0000-0100-00003E000000}"/>
    <hyperlink ref="B64:C64" location="'AT29_Replacement KD '!A1" display="AT - 29" xr:uid="{00000000-0004-0000-0100-00003F000000}"/>
    <hyperlink ref="B65:C65" location="'AT29_A_Replacement KD'!A1" display="AT- 29 A" xr:uid="{00000000-0004-0000-0100-000040000000}"/>
    <hyperlink ref="B66:C66" location="'AT-30_Coook-cum-Helper'!A1" display="AT - 30" xr:uid="{00000000-0004-0000-0100-000041000000}"/>
    <hyperlink ref="B67:C67" location="'AT_31_Budget_provision '!A1" display="AT - 31" xr:uid="{00000000-0004-0000-0100-000042000000}"/>
    <hyperlink ref="B68:C68" location="'AT32_Drought Pry Util'!A1" display="AT - 32" xr:uid="{00000000-0004-0000-0100-000043000000}"/>
    <hyperlink ref="B69:C69" location="'AT-32A Drought UPry Util'!A1" display="AT - 32 A" xr:uid="{00000000-0004-0000-0100-000044000000}"/>
  </hyperlinks>
  <printOptions horizontalCentered="1"/>
  <pageMargins left="0.5" right="0.5" top="0.23622047244094499" bottom="0" header="0.31496062992126" footer="0.31496062992126"/>
  <pageSetup paperSize="9" scale="7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R42"/>
  <sheetViews>
    <sheetView view="pageBreakPreview" topLeftCell="A12" zoomScale="90" zoomScaleSheetLayoutView="90" workbookViewId="0">
      <selection activeCell="C34" sqref="C34"/>
    </sheetView>
  </sheetViews>
  <sheetFormatPr defaultColWidth="9.140625" defaultRowHeight="12.75" x14ac:dyDescent="0.2"/>
  <cols>
    <col min="1" max="1" width="6.7109375" style="331" customWidth="1"/>
    <col min="2" max="2" width="11.5703125" style="331" customWidth="1"/>
    <col min="3" max="3" width="12" style="331" customWidth="1"/>
    <col min="4" max="4" width="10.85546875" style="331" customWidth="1"/>
    <col min="5" max="5" width="10.42578125" style="331" bestFit="1" customWidth="1"/>
    <col min="6" max="6" width="13" style="331" customWidth="1"/>
    <col min="7" max="7" width="13.85546875" style="331" customWidth="1"/>
    <col min="8" max="8" width="12.42578125" style="331" customWidth="1"/>
    <col min="9" max="9" width="12.140625" style="331" customWidth="1"/>
    <col min="10" max="10" width="11.7109375" style="331" customWidth="1"/>
    <col min="11" max="11" width="12" style="331" customWidth="1"/>
    <col min="12" max="12" width="14.140625" style="331" customWidth="1"/>
    <col min="13" max="13" width="9.28515625" style="331" bestFit="1" customWidth="1"/>
    <col min="14" max="16384" width="9.140625" style="331"/>
  </cols>
  <sheetData>
    <row r="1" spans="1:18" x14ac:dyDescent="0.2">
      <c r="D1" s="377"/>
      <c r="E1" s="377"/>
      <c r="F1" s="377"/>
      <c r="G1" s="377"/>
      <c r="H1" s="377"/>
      <c r="I1" s="377"/>
      <c r="J1" s="377"/>
      <c r="K1" s="377"/>
      <c r="L1" s="1225" t="s">
        <v>63</v>
      </c>
      <c r="M1" s="1225"/>
      <c r="N1" s="396"/>
      <c r="O1" s="396"/>
    </row>
    <row r="2" spans="1:18" x14ac:dyDescent="0.2">
      <c r="A2" s="1214" t="s">
        <v>0</v>
      </c>
      <c r="B2" s="1214"/>
      <c r="C2" s="1214"/>
      <c r="D2" s="1214"/>
      <c r="E2" s="1214"/>
      <c r="F2" s="1214"/>
      <c r="G2" s="1214"/>
      <c r="H2" s="1214"/>
      <c r="I2" s="1214"/>
      <c r="J2" s="1214"/>
      <c r="K2" s="1214"/>
      <c r="L2" s="1214"/>
    </row>
    <row r="3" spans="1:18" x14ac:dyDescent="0.2">
      <c r="A3" s="1140" t="s">
        <v>734</v>
      </c>
      <c r="B3" s="1140"/>
      <c r="C3" s="1140"/>
      <c r="D3" s="1140"/>
      <c r="E3" s="1140"/>
      <c r="F3" s="1140"/>
      <c r="G3" s="1140"/>
      <c r="H3" s="1140"/>
      <c r="I3" s="1140"/>
      <c r="J3" s="1140"/>
      <c r="K3" s="1140"/>
      <c r="L3" s="1140"/>
      <c r="M3" s="377"/>
      <c r="N3" s="377"/>
      <c r="O3" s="377"/>
    </row>
    <row r="4" spans="1:18" ht="10.5" customHeight="1" x14ac:dyDescent="0.2"/>
    <row r="5" spans="1:18" ht="19.5" customHeight="1" x14ac:dyDescent="0.2">
      <c r="A5" s="1071" t="s">
        <v>798</v>
      </c>
      <c r="B5" s="1071"/>
      <c r="C5" s="1071"/>
      <c r="D5" s="1071"/>
      <c r="E5" s="1071"/>
      <c r="F5" s="1071"/>
      <c r="G5" s="1071"/>
      <c r="H5" s="1071"/>
      <c r="I5" s="1071"/>
      <c r="J5" s="1071"/>
      <c r="K5" s="1071"/>
      <c r="L5" s="1071"/>
    </row>
    <row r="6" spans="1:18" x14ac:dyDescent="0.2">
      <c r="A6" s="1195" t="s">
        <v>157</v>
      </c>
      <c r="B6" s="1195"/>
      <c r="F6" s="1215" t="s">
        <v>19</v>
      </c>
      <c r="G6" s="1215"/>
      <c r="H6" s="1215"/>
      <c r="I6" s="1215"/>
      <c r="J6" s="1215"/>
      <c r="K6" s="1215"/>
      <c r="L6" s="1215"/>
    </row>
    <row r="7" spans="1:18" x14ac:dyDescent="0.2">
      <c r="A7" s="377"/>
      <c r="F7" s="386"/>
      <c r="G7" s="387"/>
      <c r="H7" s="387"/>
      <c r="I7" s="1141" t="s">
        <v>823</v>
      </c>
      <c r="J7" s="1141"/>
      <c r="K7" s="1141"/>
      <c r="L7" s="1141"/>
    </row>
    <row r="8" spans="1:18" s="377" customFormat="1" x14ac:dyDescent="0.2">
      <c r="A8" s="1194" t="s">
        <v>2</v>
      </c>
      <c r="B8" s="1194" t="s">
        <v>3</v>
      </c>
      <c r="C8" s="1017" t="s">
        <v>20</v>
      </c>
      <c r="D8" s="1018"/>
      <c r="E8" s="1018"/>
      <c r="F8" s="1018"/>
      <c r="G8" s="1018"/>
      <c r="H8" s="1017" t="s">
        <v>42</v>
      </c>
      <c r="I8" s="1018"/>
      <c r="J8" s="1018"/>
      <c r="K8" s="1018"/>
      <c r="L8" s="1018"/>
      <c r="Q8" s="378"/>
      <c r="R8" s="332"/>
    </row>
    <row r="9" spans="1:18" s="377" customFormat="1" ht="77.45" customHeight="1" x14ac:dyDescent="0.2">
      <c r="A9" s="1194"/>
      <c r="B9" s="1194"/>
      <c r="C9" s="237" t="s">
        <v>842</v>
      </c>
      <c r="D9" s="237" t="s">
        <v>815</v>
      </c>
      <c r="E9" s="237" t="s">
        <v>70</v>
      </c>
      <c r="F9" s="237" t="s">
        <v>71</v>
      </c>
      <c r="G9" s="237" t="s">
        <v>647</v>
      </c>
      <c r="H9" s="237" t="s">
        <v>842</v>
      </c>
      <c r="I9" s="237" t="s">
        <v>815</v>
      </c>
      <c r="J9" s="237" t="s">
        <v>70</v>
      </c>
      <c r="K9" s="237" t="s">
        <v>71</v>
      </c>
      <c r="L9" s="237" t="s">
        <v>648</v>
      </c>
    </row>
    <row r="10" spans="1:18" s="377" customFormat="1" x14ac:dyDescent="0.2">
      <c r="A10" s="237">
        <v>1</v>
      </c>
      <c r="B10" s="237">
        <v>2</v>
      </c>
      <c r="C10" s="237">
        <v>3</v>
      </c>
      <c r="D10" s="237">
        <v>4</v>
      </c>
      <c r="E10" s="237">
        <v>5</v>
      </c>
      <c r="F10" s="237">
        <v>6</v>
      </c>
      <c r="G10" s="237">
        <v>7</v>
      </c>
      <c r="H10" s="237">
        <v>8</v>
      </c>
      <c r="I10" s="237">
        <v>9</v>
      </c>
      <c r="J10" s="237">
        <v>10</v>
      </c>
      <c r="K10" s="237">
        <v>11</v>
      </c>
      <c r="L10" s="237">
        <v>12</v>
      </c>
    </row>
    <row r="11" spans="1:18" x14ac:dyDescent="0.2">
      <c r="A11" s="334">
        <v>1</v>
      </c>
      <c r="B11" s="335" t="s">
        <v>885</v>
      </c>
      <c r="C11" s="388">
        <v>515.28399999999999</v>
      </c>
      <c r="D11" s="388">
        <v>115.99163999999996</v>
      </c>
      <c r="E11" s="388">
        <v>369.91919999999999</v>
      </c>
      <c r="F11" s="388">
        <v>377.75369999999998</v>
      </c>
      <c r="G11" s="389">
        <f>D11+E11-F11</f>
        <v>108.15713999999997</v>
      </c>
      <c r="H11" s="1216" t="s">
        <v>905</v>
      </c>
      <c r="I11" s="1217"/>
      <c r="J11" s="1217"/>
      <c r="K11" s="1217"/>
      <c r="L11" s="1218"/>
    </row>
    <row r="12" spans="1:18" x14ac:dyDescent="0.2">
      <c r="A12" s="334">
        <v>2</v>
      </c>
      <c r="B12" s="335" t="s">
        <v>886</v>
      </c>
      <c r="C12" s="388">
        <v>132.96799999999999</v>
      </c>
      <c r="D12" s="388">
        <v>44.245600000000003</v>
      </c>
      <c r="E12" s="388">
        <v>94.211000000000013</v>
      </c>
      <c r="F12" s="388">
        <v>100.3237</v>
      </c>
      <c r="G12" s="389">
        <f t="shared" ref="G12:G30" si="0">D12+E12-F12</f>
        <v>38.132900000000006</v>
      </c>
      <c r="H12" s="1219"/>
      <c r="I12" s="1220"/>
      <c r="J12" s="1220"/>
      <c r="K12" s="1220"/>
      <c r="L12" s="1221"/>
    </row>
    <row r="13" spans="1:18" x14ac:dyDescent="0.2">
      <c r="A13" s="334">
        <v>3</v>
      </c>
      <c r="B13" s="335" t="s">
        <v>887</v>
      </c>
      <c r="C13" s="388">
        <v>491.04</v>
      </c>
      <c r="D13" s="388">
        <v>135.52859999999987</v>
      </c>
      <c r="E13" s="388">
        <v>366.05119999999999</v>
      </c>
      <c r="F13" s="388">
        <v>438.59320000000002</v>
      </c>
      <c r="G13" s="389">
        <f t="shared" si="0"/>
        <v>62.986599999999839</v>
      </c>
      <c r="H13" s="1219"/>
      <c r="I13" s="1220"/>
      <c r="J13" s="1220"/>
      <c r="K13" s="1220"/>
      <c r="L13" s="1221"/>
    </row>
    <row r="14" spans="1:18" x14ac:dyDescent="0.2">
      <c r="A14" s="334">
        <v>4</v>
      </c>
      <c r="B14" s="335" t="s">
        <v>888</v>
      </c>
      <c r="C14" s="388">
        <v>655.6</v>
      </c>
      <c r="D14" s="388">
        <v>95.862630000000081</v>
      </c>
      <c r="E14" s="388">
        <v>390.23150000000004</v>
      </c>
      <c r="F14" s="388">
        <v>428.13454999999993</v>
      </c>
      <c r="G14" s="389">
        <f t="shared" si="0"/>
        <v>57.959580000000187</v>
      </c>
      <c r="H14" s="1219"/>
      <c r="I14" s="1220"/>
      <c r="J14" s="1220"/>
      <c r="K14" s="1220"/>
      <c r="L14" s="1221"/>
    </row>
    <row r="15" spans="1:18" x14ac:dyDescent="0.2">
      <c r="A15" s="334">
        <v>5</v>
      </c>
      <c r="B15" s="335" t="s">
        <v>889</v>
      </c>
      <c r="C15" s="388">
        <v>513.37</v>
      </c>
      <c r="D15" s="388">
        <v>239.97859999999991</v>
      </c>
      <c r="E15" s="388">
        <v>245.37599999999998</v>
      </c>
      <c r="F15" s="388">
        <v>400.70359999999999</v>
      </c>
      <c r="G15" s="389">
        <f t="shared" si="0"/>
        <v>84.650999999999897</v>
      </c>
      <c r="H15" s="1219"/>
      <c r="I15" s="1220"/>
      <c r="J15" s="1220"/>
      <c r="K15" s="1220"/>
      <c r="L15" s="1221"/>
    </row>
    <row r="16" spans="1:18" x14ac:dyDescent="0.2">
      <c r="A16" s="334">
        <v>6</v>
      </c>
      <c r="B16" s="335" t="s">
        <v>890</v>
      </c>
      <c r="C16" s="388">
        <v>531.29999999999995</v>
      </c>
      <c r="D16" s="388">
        <v>30.920700000000011</v>
      </c>
      <c r="E16" s="388">
        <v>593.33019999999999</v>
      </c>
      <c r="F16" s="388">
        <v>443.44190000000003</v>
      </c>
      <c r="G16" s="389">
        <f t="shared" si="0"/>
        <v>180.80899999999997</v>
      </c>
      <c r="H16" s="1219"/>
      <c r="I16" s="1220"/>
      <c r="J16" s="1220"/>
      <c r="K16" s="1220"/>
      <c r="L16" s="1221"/>
    </row>
    <row r="17" spans="1:13" x14ac:dyDescent="0.2">
      <c r="A17" s="334">
        <v>7</v>
      </c>
      <c r="B17" s="335" t="s">
        <v>891</v>
      </c>
      <c r="C17" s="388">
        <v>506.572</v>
      </c>
      <c r="D17" s="388">
        <v>156.05799999999999</v>
      </c>
      <c r="E17" s="388">
        <v>218.35</v>
      </c>
      <c r="F17" s="388">
        <v>304.33282999999994</v>
      </c>
      <c r="G17" s="389">
        <f t="shared" si="0"/>
        <v>70.075170000000071</v>
      </c>
      <c r="H17" s="1219"/>
      <c r="I17" s="1220"/>
      <c r="J17" s="1220"/>
      <c r="K17" s="1220"/>
      <c r="L17" s="1221"/>
    </row>
    <row r="18" spans="1:13" x14ac:dyDescent="0.2">
      <c r="A18" s="334">
        <v>8</v>
      </c>
      <c r="B18" s="335" t="s">
        <v>892</v>
      </c>
      <c r="C18" s="388">
        <v>338.00799999999998</v>
      </c>
      <c r="D18" s="388">
        <v>138.75351999999998</v>
      </c>
      <c r="E18" s="388">
        <v>200.61799999999999</v>
      </c>
      <c r="F18" s="388">
        <v>258.30359999999996</v>
      </c>
      <c r="G18" s="389">
        <f t="shared" si="0"/>
        <v>81.067920000000015</v>
      </c>
      <c r="H18" s="1219"/>
      <c r="I18" s="1220"/>
      <c r="J18" s="1220"/>
      <c r="K18" s="1220"/>
      <c r="L18" s="1221"/>
    </row>
    <row r="19" spans="1:13" x14ac:dyDescent="0.2">
      <c r="A19" s="334">
        <v>9</v>
      </c>
      <c r="B19" s="335" t="s">
        <v>893</v>
      </c>
      <c r="C19" s="388">
        <v>849.53</v>
      </c>
      <c r="D19" s="388">
        <v>-174.64510000000007</v>
      </c>
      <c r="E19" s="388">
        <v>353.53</v>
      </c>
      <c r="F19" s="388">
        <v>531.86899999999991</v>
      </c>
      <c r="G19" s="389">
        <f t="shared" si="0"/>
        <v>-352.98410000000001</v>
      </c>
      <c r="H19" s="1219"/>
      <c r="I19" s="1220"/>
      <c r="J19" s="1220"/>
      <c r="K19" s="1220"/>
      <c r="L19" s="1221"/>
      <c r="M19" s="390"/>
    </row>
    <row r="20" spans="1:13" x14ac:dyDescent="0.2">
      <c r="A20" s="334">
        <v>10</v>
      </c>
      <c r="B20" s="335" t="s">
        <v>894</v>
      </c>
      <c r="C20" s="388">
        <v>684.64</v>
      </c>
      <c r="D20" s="388">
        <v>292.41543999999988</v>
      </c>
      <c r="E20" s="388">
        <v>288.8</v>
      </c>
      <c r="F20" s="388">
        <v>493.85810000000004</v>
      </c>
      <c r="G20" s="389">
        <f t="shared" si="0"/>
        <v>87.357339999999908</v>
      </c>
      <c r="H20" s="1219"/>
      <c r="I20" s="1220"/>
      <c r="J20" s="1220"/>
      <c r="K20" s="1220"/>
      <c r="L20" s="1221"/>
    </row>
    <row r="21" spans="1:13" x14ac:dyDescent="0.2">
      <c r="A21" s="334">
        <v>11</v>
      </c>
      <c r="B21" s="335" t="s">
        <v>895</v>
      </c>
      <c r="C21" s="388">
        <v>168.56399999999999</v>
      </c>
      <c r="D21" s="388">
        <v>52.452100000000002</v>
      </c>
      <c r="E21" s="388">
        <v>74.4315</v>
      </c>
      <c r="F21" s="388">
        <v>83.694699999999997</v>
      </c>
      <c r="G21" s="389">
        <f t="shared" si="0"/>
        <v>43.188900000000004</v>
      </c>
      <c r="H21" s="1219"/>
      <c r="I21" s="1220"/>
      <c r="J21" s="1220"/>
      <c r="K21" s="1220"/>
      <c r="L21" s="1221"/>
    </row>
    <row r="22" spans="1:13" x14ac:dyDescent="0.2">
      <c r="A22" s="334">
        <v>12</v>
      </c>
      <c r="B22" s="335" t="s">
        <v>896</v>
      </c>
      <c r="C22" s="388">
        <v>273.15199999999999</v>
      </c>
      <c r="D22" s="388">
        <v>175.4342</v>
      </c>
      <c r="E22" s="388">
        <v>90.69</v>
      </c>
      <c r="F22" s="388">
        <v>101.4314</v>
      </c>
      <c r="G22" s="389">
        <f t="shared" si="0"/>
        <v>164.69279999999998</v>
      </c>
      <c r="H22" s="1219"/>
      <c r="I22" s="1220"/>
      <c r="J22" s="1220"/>
      <c r="K22" s="1220"/>
      <c r="L22" s="1221"/>
    </row>
    <row r="23" spans="1:13" x14ac:dyDescent="0.2">
      <c r="A23" s="334">
        <v>13</v>
      </c>
      <c r="B23" s="335" t="s">
        <v>897</v>
      </c>
      <c r="C23" s="388">
        <v>507.56200000000001</v>
      </c>
      <c r="D23" s="388">
        <v>181.97489999999999</v>
      </c>
      <c r="E23" s="388">
        <v>365.15</v>
      </c>
      <c r="F23" s="388">
        <v>275.74599999999998</v>
      </c>
      <c r="G23" s="389">
        <f t="shared" si="0"/>
        <v>271.37890000000004</v>
      </c>
      <c r="H23" s="1219"/>
      <c r="I23" s="1220"/>
      <c r="J23" s="1220"/>
      <c r="K23" s="1220"/>
      <c r="L23" s="1221"/>
    </row>
    <row r="24" spans="1:13" x14ac:dyDescent="0.2">
      <c r="A24" s="334">
        <v>14</v>
      </c>
      <c r="B24" s="335" t="s">
        <v>898</v>
      </c>
      <c r="C24" s="388">
        <v>705.32</v>
      </c>
      <c r="D24" s="388">
        <v>226.87494000000001</v>
      </c>
      <c r="E24" s="388">
        <v>219.47895000000003</v>
      </c>
      <c r="F24" s="388">
        <v>286.28486000000004</v>
      </c>
      <c r="G24" s="389">
        <f t="shared" si="0"/>
        <v>160.06903</v>
      </c>
      <c r="H24" s="1219"/>
      <c r="I24" s="1220"/>
      <c r="J24" s="1220"/>
      <c r="K24" s="1220"/>
      <c r="L24" s="1221"/>
    </row>
    <row r="25" spans="1:13" x14ac:dyDescent="0.2">
      <c r="A25" s="334">
        <v>15</v>
      </c>
      <c r="B25" s="335" t="s">
        <v>899</v>
      </c>
      <c r="C25" s="388">
        <v>353.12200000000001</v>
      </c>
      <c r="D25" s="388">
        <v>130.5411</v>
      </c>
      <c r="E25" s="388">
        <v>116.79</v>
      </c>
      <c r="F25" s="388">
        <v>127.82399999999998</v>
      </c>
      <c r="G25" s="389">
        <f t="shared" si="0"/>
        <v>119.50710000000001</v>
      </c>
      <c r="H25" s="1219"/>
      <c r="I25" s="1220"/>
      <c r="J25" s="1220"/>
      <c r="K25" s="1220"/>
      <c r="L25" s="1221"/>
    </row>
    <row r="26" spans="1:13" x14ac:dyDescent="0.2">
      <c r="A26" s="334">
        <v>16</v>
      </c>
      <c r="B26" s="335" t="s">
        <v>900</v>
      </c>
      <c r="C26" s="388">
        <v>252.01</v>
      </c>
      <c r="D26" s="388">
        <v>51.345700000000001</v>
      </c>
      <c r="E26" s="388">
        <v>196.17000000000002</v>
      </c>
      <c r="F26" s="388">
        <v>176.81205</v>
      </c>
      <c r="G26" s="389">
        <f t="shared" si="0"/>
        <v>70.70365000000001</v>
      </c>
      <c r="H26" s="1219"/>
      <c r="I26" s="1220"/>
      <c r="J26" s="1220"/>
      <c r="K26" s="1220"/>
      <c r="L26" s="1221"/>
    </row>
    <row r="27" spans="1:13" x14ac:dyDescent="0.2">
      <c r="A27" s="334">
        <v>17</v>
      </c>
      <c r="B27" s="335" t="s">
        <v>901</v>
      </c>
      <c r="C27" s="388">
        <v>216.12799999999999</v>
      </c>
      <c r="D27" s="388">
        <v>148.1414</v>
      </c>
      <c r="E27" s="388">
        <v>74.64</v>
      </c>
      <c r="F27" s="388">
        <v>76.713000000000008</v>
      </c>
      <c r="G27" s="389">
        <f t="shared" si="0"/>
        <v>146.0684</v>
      </c>
      <c r="H27" s="1219"/>
      <c r="I27" s="1220"/>
      <c r="J27" s="1220"/>
      <c r="K27" s="1220"/>
      <c r="L27" s="1221"/>
    </row>
    <row r="28" spans="1:13" x14ac:dyDescent="0.2">
      <c r="A28" s="334">
        <v>18</v>
      </c>
      <c r="B28" s="335" t="s">
        <v>902</v>
      </c>
      <c r="C28" s="388">
        <v>681.34</v>
      </c>
      <c r="D28" s="388">
        <v>228.63489999999999</v>
      </c>
      <c r="E28" s="388">
        <v>219.62</v>
      </c>
      <c r="F28" s="388">
        <v>323.435</v>
      </c>
      <c r="G28" s="389">
        <f t="shared" si="0"/>
        <v>124.81990000000002</v>
      </c>
      <c r="H28" s="1219"/>
      <c r="I28" s="1220"/>
      <c r="J28" s="1220"/>
      <c r="K28" s="1220"/>
      <c r="L28" s="1221"/>
    </row>
    <row r="29" spans="1:13" x14ac:dyDescent="0.2">
      <c r="A29" s="334">
        <v>19</v>
      </c>
      <c r="B29" s="335" t="s">
        <v>903</v>
      </c>
      <c r="C29" s="388">
        <v>403.28199999999998</v>
      </c>
      <c r="D29" s="388">
        <v>85.917599999999993</v>
      </c>
      <c r="E29" s="388">
        <v>120.3</v>
      </c>
      <c r="F29" s="388">
        <v>131.8219</v>
      </c>
      <c r="G29" s="389">
        <f t="shared" si="0"/>
        <v>74.395700000000005</v>
      </c>
      <c r="H29" s="1219"/>
      <c r="I29" s="1220"/>
      <c r="J29" s="1220"/>
      <c r="K29" s="1220"/>
      <c r="L29" s="1221"/>
    </row>
    <row r="30" spans="1:13" x14ac:dyDescent="0.2">
      <c r="A30" s="334">
        <v>20</v>
      </c>
      <c r="B30" s="335" t="s">
        <v>904</v>
      </c>
      <c r="C30" s="388">
        <v>828.54200000000003</v>
      </c>
      <c r="D30" s="388">
        <v>189.05889999999999</v>
      </c>
      <c r="E30" s="388">
        <v>268.61</v>
      </c>
      <c r="F30" s="388">
        <v>395.33909999999997</v>
      </c>
      <c r="G30" s="389">
        <f t="shared" si="0"/>
        <v>62.329800000000034</v>
      </c>
      <c r="H30" s="1219"/>
      <c r="I30" s="1220"/>
      <c r="J30" s="1220"/>
      <c r="K30" s="1220"/>
      <c r="L30" s="1221"/>
    </row>
    <row r="31" spans="1:13" ht="18.75" customHeight="1" x14ac:dyDescent="0.2">
      <c r="A31" s="1005" t="s">
        <v>17</v>
      </c>
      <c r="B31" s="1007"/>
      <c r="C31" s="391">
        <f>SUM(C11:C30)</f>
        <v>9607.3339999999989</v>
      </c>
      <c r="D31" s="391">
        <f>SUM(D11:D30)</f>
        <v>2545.4853699999994</v>
      </c>
      <c r="E31" s="391">
        <f>SUM(E11:E30)</f>
        <v>4866.2975500000002</v>
      </c>
      <c r="F31" s="391">
        <f>SUM(F11:F30)</f>
        <v>5756.416189999999</v>
      </c>
      <c r="G31" s="391">
        <f>SUM(G11:G30)</f>
        <v>1655.3667299999997</v>
      </c>
      <c r="H31" s="1222"/>
      <c r="I31" s="1223"/>
      <c r="J31" s="1223"/>
      <c r="K31" s="1223"/>
      <c r="L31" s="1224"/>
    </row>
    <row r="32" spans="1:13" ht="14.25" customHeight="1" x14ac:dyDescent="0.2">
      <c r="A32" s="392" t="s">
        <v>649</v>
      </c>
      <c r="B32" s="175"/>
      <c r="C32" s="175"/>
      <c r="D32" s="175"/>
      <c r="E32" s="175"/>
      <c r="F32" s="175"/>
      <c r="G32" s="175"/>
      <c r="H32" s="175"/>
      <c r="I32" s="175"/>
      <c r="J32" s="175"/>
      <c r="K32" s="175"/>
      <c r="L32" s="175"/>
    </row>
    <row r="33" spans="1:12" ht="15.75" customHeight="1" x14ac:dyDescent="0.2">
      <c r="A33" s="377"/>
      <c r="B33" s="377"/>
      <c r="C33" s="800">
        <f>'T6A_FG_Upy_Utlsn '!C31</f>
        <v>7071.0419999999995</v>
      </c>
      <c r="D33" s="800">
        <f>'T6A_FG_Upy_Utlsn '!D31</f>
        <v>1816.46038</v>
      </c>
      <c r="E33" s="800">
        <f>'T6A_FG_Upy_Utlsn '!E31</f>
        <v>3651.8782799999994</v>
      </c>
      <c r="F33" s="800">
        <f>'T6A_FG_Upy_Utlsn '!F31</f>
        <v>4462.4190099999996</v>
      </c>
      <c r="G33" s="800">
        <f>'T6A_FG_Upy_Utlsn '!G31</f>
        <v>1005.9196499999998</v>
      </c>
      <c r="H33" s="377"/>
      <c r="I33" s="377"/>
      <c r="J33" s="377"/>
      <c r="K33" s="377"/>
      <c r="L33" s="377"/>
    </row>
    <row r="34" spans="1:12" s="797" customFormat="1" ht="15.75" customHeight="1" x14ac:dyDescent="0.2">
      <c r="A34" s="377"/>
      <c r="B34" s="377"/>
      <c r="C34" s="952">
        <f>C31+C33</f>
        <v>16678.375999999997</v>
      </c>
      <c r="D34" s="800">
        <f t="shared" ref="D34:G34" si="1">D31+D33</f>
        <v>4361.945749999999</v>
      </c>
      <c r="E34" s="800">
        <f t="shared" si="1"/>
        <v>8518.1758300000001</v>
      </c>
      <c r="F34" s="952">
        <f t="shared" si="1"/>
        <v>10218.835199999998</v>
      </c>
      <c r="G34" s="800">
        <f t="shared" si="1"/>
        <v>2661.2863799999996</v>
      </c>
      <c r="H34" s="377"/>
      <c r="I34" s="377"/>
      <c r="J34" s="377"/>
      <c r="K34" s="377"/>
      <c r="L34" s="377"/>
    </row>
    <row r="35" spans="1:12" s="797" customFormat="1" ht="15.75" customHeight="1" x14ac:dyDescent="0.2">
      <c r="A35" s="377"/>
      <c r="B35" s="377"/>
      <c r="C35" s="800"/>
      <c r="D35" s="801">
        <f>D34/C34</f>
        <v>0.26153300237385224</v>
      </c>
      <c r="E35" s="801">
        <f>E34/C34</f>
        <v>0.51073173011569006</v>
      </c>
      <c r="F35" s="801">
        <f>F34/C34</f>
        <v>0.61269965373127455</v>
      </c>
      <c r="G35" s="801">
        <f>G34/C34</f>
        <v>0.15956507875826759</v>
      </c>
      <c r="H35" s="377"/>
      <c r="I35" s="377"/>
      <c r="J35" s="377"/>
      <c r="K35" s="377"/>
      <c r="L35" s="377"/>
    </row>
    <row r="36" spans="1:12" x14ac:dyDescent="0.2">
      <c r="A36" s="1064" t="s">
        <v>13</v>
      </c>
      <c r="B36" s="1064"/>
      <c r="C36" s="1064"/>
      <c r="D36" s="1064"/>
      <c r="E36" s="1064"/>
      <c r="F36" s="1064"/>
      <c r="G36" s="1064"/>
      <c r="H36" s="1064"/>
      <c r="I36" s="1064"/>
      <c r="J36" s="1064"/>
      <c r="K36" s="1064"/>
      <c r="L36" s="1064"/>
    </row>
    <row r="37" spans="1:12" x14ac:dyDescent="0.2">
      <c r="A37" s="1064" t="s">
        <v>18</v>
      </c>
      <c r="B37" s="1064"/>
      <c r="C37" s="1064"/>
      <c r="D37" s="1064"/>
      <c r="E37" s="1064"/>
      <c r="F37" s="1064"/>
      <c r="G37" s="1064"/>
      <c r="H37" s="1064"/>
      <c r="I37" s="1064"/>
      <c r="J37" s="1064"/>
      <c r="K37" s="1064"/>
      <c r="L37" s="1064"/>
    </row>
    <row r="38" spans="1:12" x14ac:dyDescent="0.2">
      <c r="A38" s="377" t="s">
        <v>21</v>
      </c>
      <c r="B38" s="377"/>
      <c r="C38" s="377"/>
      <c r="D38" s="377"/>
      <c r="E38" s="377"/>
      <c r="F38" s="377"/>
      <c r="J38" s="1195"/>
      <c r="K38" s="1195"/>
      <c r="L38" s="1195"/>
    </row>
    <row r="39" spans="1:12" x14ac:dyDescent="0.2">
      <c r="A39" s="1214"/>
      <c r="B39" s="1214"/>
      <c r="C39" s="1214"/>
      <c r="D39" s="1214"/>
      <c r="E39" s="1214"/>
      <c r="F39" s="1214"/>
      <c r="G39" s="1214"/>
      <c r="H39" s="1214"/>
      <c r="I39" s="1214"/>
      <c r="J39" s="1214"/>
      <c r="K39" s="1214"/>
      <c r="L39" s="1214"/>
    </row>
    <row r="40" spans="1:12" x14ac:dyDescent="0.2">
      <c r="E40" s="427">
        <f>D34+E34</f>
        <v>12880.121579999999</v>
      </c>
    </row>
    <row r="41" spans="1:12" x14ac:dyDescent="0.2">
      <c r="E41" s="942">
        <f>E40/C34</f>
        <v>0.7722647324895423</v>
      </c>
      <c r="F41" s="186"/>
    </row>
    <row r="42" spans="1:12" x14ac:dyDescent="0.2">
      <c r="F42" s="376"/>
    </row>
  </sheetData>
  <mergeCells count="17">
    <mergeCell ref="L1:M1"/>
    <mergeCell ref="A3:L3"/>
    <mergeCell ref="A2:L2"/>
    <mergeCell ref="A5:L5"/>
    <mergeCell ref="A6:B6"/>
    <mergeCell ref="A39:L39"/>
    <mergeCell ref="F6:L6"/>
    <mergeCell ref="A8:A9"/>
    <mergeCell ref="B8:B9"/>
    <mergeCell ref="J38:L38"/>
    <mergeCell ref="A36:L36"/>
    <mergeCell ref="C8:G8"/>
    <mergeCell ref="H8:L8"/>
    <mergeCell ref="I7:L7"/>
    <mergeCell ref="A37:L37"/>
    <mergeCell ref="H11:L31"/>
    <mergeCell ref="A31:B31"/>
  </mergeCells>
  <phoneticPr fontId="0" type="noConversion"/>
  <printOptions horizontalCentered="1"/>
  <pageMargins left="0.70866141732283472" right="0.70866141732283472" top="0.23622047244094491" bottom="0" header="0.31496062992125984" footer="0.31496062992125984"/>
  <pageSetup paperSize="9" scale="95" orientation="landscape" r:id="rId1"/>
  <rowBreaks count="1" manualBreakCount="1">
    <brk id="38"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S40"/>
  <sheetViews>
    <sheetView view="pageBreakPreview" topLeftCell="A7" zoomScale="90" zoomScaleSheetLayoutView="90" workbookViewId="0">
      <selection activeCell="F11" sqref="F11:F30"/>
    </sheetView>
  </sheetViews>
  <sheetFormatPr defaultColWidth="9.140625" defaultRowHeight="12.75" x14ac:dyDescent="0.2"/>
  <cols>
    <col min="1" max="1" width="6" style="69" customWidth="1"/>
    <col min="2" max="2" width="11.42578125" style="69" customWidth="1"/>
    <col min="3" max="3" width="10.5703125" style="69" customWidth="1"/>
    <col min="4" max="4" width="10.7109375" style="69" customWidth="1"/>
    <col min="5" max="5" width="10.42578125" style="69" bestFit="1" customWidth="1"/>
    <col min="6" max="6" width="10.85546875" style="69" customWidth="1"/>
    <col min="7" max="7" width="15.85546875" style="69" customWidth="1"/>
    <col min="8" max="8" width="12.42578125" style="69" customWidth="1"/>
    <col min="9" max="9" width="12.140625" style="69" customWidth="1"/>
    <col min="10" max="10" width="9" style="69" customWidth="1"/>
    <col min="11" max="11" width="12" style="69" customWidth="1"/>
    <col min="12" max="12" width="13.7109375" style="69" customWidth="1"/>
    <col min="13" max="13" width="9.140625" style="69" hidden="1" customWidth="1"/>
    <col min="14" max="16384" width="9.140625" style="69"/>
  </cols>
  <sheetData>
    <row r="1" spans="1:19" s="77" customFormat="1" ht="15" x14ac:dyDescent="0.2">
      <c r="D1" s="168"/>
      <c r="E1" s="168"/>
      <c r="F1" s="168"/>
      <c r="G1" s="168"/>
      <c r="H1" s="168"/>
      <c r="I1" s="168"/>
      <c r="J1" s="168"/>
      <c r="K1" s="168"/>
      <c r="L1" s="1228" t="s">
        <v>72</v>
      </c>
      <c r="M1" s="1228"/>
      <c r="N1" s="1228"/>
      <c r="O1" s="169"/>
      <c r="P1" s="169"/>
    </row>
    <row r="2" spans="1:19" s="77" customFormat="1" ht="15" x14ac:dyDescent="0.2">
      <c r="A2" s="1229" t="s">
        <v>0</v>
      </c>
      <c r="B2" s="1229"/>
      <c r="C2" s="1229"/>
      <c r="D2" s="1229"/>
      <c r="E2" s="1229"/>
      <c r="F2" s="1229"/>
      <c r="G2" s="1229"/>
      <c r="H2" s="1229"/>
      <c r="I2" s="1229"/>
      <c r="J2" s="1229"/>
      <c r="K2" s="1229"/>
      <c r="L2" s="1229"/>
      <c r="M2" s="170"/>
      <c r="N2" s="170"/>
      <c r="O2" s="170"/>
      <c r="P2" s="170"/>
    </row>
    <row r="3" spans="1:19" s="77" customFormat="1" ht="20.25" x14ac:dyDescent="0.3">
      <c r="A3" s="1230" t="s">
        <v>734</v>
      </c>
      <c r="B3" s="1230"/>
      <c r="C3" s="1230"/>
      <c r="D3" s="1230"/>
      <c r="E3" s="1230"/>
      <c r="F3" s="1230"/>
      <c r="G3" s="1230"/>
      <c r="H3" s="1230"/>
      <c r="I3" s="1230"/>
      <c r="J3" s="1230"/>
      <c r="K3" s="1230"/>
      <c r="L3" s="1230"/>
      <c r="M3" s="171"/>
      <c r="N3" s="171"/>
      <c r="O3" s="171"/>
      <c r="P3" s="171"/>
    </row>
    <row r="4" spans="1:19" ht="19.5" customHeight="1" x14ac:dyDescent="0.25">
      <c r="A4" s="1231" t="s">
        <v>799</v>
      </c>
      <c r="B4" s="1231"/>
      <c r="C4" s="1231"/>
      <c r="D4" s="1231"/>
      <c r="E4" s="1231"/>
      <c r="F4" s="1231"/>
      <c r="G4" s="1231"/>
      <c r="H4" s="1231"/>
      <c r="I4" s="1231"/>
      <c r="J4" s="1231"/>
      <c r="K4" s="1231"/>
      <c r="L4" s="1231"/>
    </row>
    <row r="5" spans="1:19" ht="6.75" customHeight="1" x14ac:dyDescent="0.2">
      <c r="A5" s="177"/>
      <c r="B5" s="177"/>
      <c r="C5" s="177"/>
      <c r="D5" s="177"/>
      <c r="E5" s="177"/>
      <c r="F5" s="177"/>
      <c r="G5" s="177"/>
      <c r="H5" s="177"/>
      <c r="I5" s="177"/>
      <c r="J5" s="177"/>
      <c r="K5" s="177"/>
      <c r="L5" s="177"/>
    </row>
    <row r="6" spans="1:19" x14ac:dyDescent="0.2">
      <c r="A6" s="1227" t="s">
        <v>157</v>
      </c>
      <c r="B6" s="1227"/>
      <c r="F6" s="1226" t="s">
        <v>19</v>
      </c>
      <c r="G6" s="1226"/>
      <c r="H6" s="1226"/>
      <c r="I6" s="1226"/>
      <c r="J6" s="1226"/>
      <c r="K6" s="1226"/>
      <c r="L6" s="1226"/>
    </row>
    <row r="7" spans="1:19" x14ac:dyDescent="0.2">
      <c r="A7" s="74"/>
      <c r="F7" s="162"/>
      <c r="G7" s="178"/>
      <c r="H7" s="178"/>
      <c r="I7" s="1184" t="s">
        <v>823</v>
      </c>
      <c r="J7" s="1184"/>
      <c r="K7" s="1184"/>
      <c r="L7" s="1184"/>
    </row>
    <row r="8" spans="1:19" s="74" customFormat="1" x14ac:dyDescent="0.2">
      <c r="A8" s="1194" t="s">
        <v>2</v>
      </c>
      <c r="B8" s="1194" t="s">
        <v>3</v>
      </c>
      <c r="C8" s="1017" t="s">
        <v>20</v>
      </c>
      <c r="D8" s="1018"/>
      <c r="E8" s="1018"/>
      <c r="F8" s="1018"/>
      <c r="G8" s="1018"/>
      <c r="H8" s="1017" t="s">
        <v>42</v>
      </c>
      <c r="I8" s="1018"/>
      <c r="J8" s="1018"/>
      <c r="K8" s="1018"/>
      <c r="L8" s="1018"/>
      <c r="R8" s="73"/>
      <c r="S8" s="73"/>
    </row>
    <row r="9" spans="1:19" s="74" customFormat="1" ht="63" customHeight="1" x14ac:dyDescent="0.2">
      <c r="A9" s="1194"/>
      <c r="B9" s="1194"/>
      <c r="C9" s="160" t="s">
        <v>842</v>
      </c>
      <c r="D9" s="160" t="s">
        <v>815</v>
      </c>
      <c r="E9" s="160" t="s">
        <v>70</v>
      </c>
      <c r="F9" s="160" t="s">
        <v>71</v>
      </c>
      <c r="G9" s="160" t="s">
        <v>650</v>
      </c>
      <c r="H9" s="160" t="s">
        <v>842</v>
      </c>
      <c r="I9" s="160" t="s">
        <v>815</v>
      </c>
      <c r="J9" s="160" t="s">
        <v>70</v>
      </c>
      <c r="K9" s="160" t="s">
        <v>71</v>
      </c>
      <c r="L9" s="160" t="s">
        <v>651</v>
      </c>
    </row>
    <row r="10" spans="1:19" s="74" customFormat="1" x14ac:dyDescent="0.2">
      <c r="A10" s="160">
        <v>1</v>
      </c>
      <c r="B10" s="160">
        <v>2</v>
      </c>
      <c r="C10" s="160">
        <v>3</v>
      </c>
      <c r="D10" s="160">
        <v>4</v>
      </c>
      <c r="E10" s="160">
        <v>5</v>
      </c>
      <c r="F10" s="160">
        <v>6</v>
      </c>
      <c r="G10" s="160">
        <v>7</v>
      </c>
      <c r="H10" s="160">
        <v>8</v>
      </c>
      <c r="I10" s="160">
        <v>9</v>
      </c>
      <c r="J10" s="160">
        <v>10</v>
      </c>
      <c r="K10" s="160">
        <v>11</v>
      </c>
      <c r="L10" s="160">
        <v>12</v>
      </c>
    </row>
    <row r="11" spans="1:19" ht="14.25" x14ac:dyDescent="0.2">
      <c r="A11" s="70">
        <v>1</v>
      </c>
      <c r="B11" s="140" t="s">
        <v>885</v>
      </c>
      <c r="C11" s="118">
        <v>452.26499999999999</v>
      </c>
      <c r="D11" s="118">
        <v>117.83609999999999</v>
      </c>
      <c r="E11" s="118">
        <v>308.7876</v>
      </c>
      <c r="F11" s="118">
        <v>343.95545000000004</v>
      </c>
      <c r="G11" s="179">
        <f>D11+E11-F11</f>
        <v>82.668249999999944</v>
      </c>
      <c r="H11" s="1216" t="s">
        <v>905</v>
      </c>
      <c r="I11" s="1217"/>
      <c r="J11" s="1217"/>
      <c r="K11" s="1217"/>
      <c r="L11" s="1218"/>
    </row>
    <row r="12" spans="1:19" ht="14.25" x14ac:dyDescent="0.2">
      <c r="A12" s="70">
        <v>2</v>
      </c>
      <c r="B12" s="140" t="s">
        <v>886</v>
      </c>
      <c r="C12" s="118">
        <v>118.404</v>
      </c>
      <c r="D12" s="118">
        <v>37.894700000000029</v>
      </c>
      <c r="E12" s="118">
        <v>83.5</v>
      </c>
      <c r="F12" s="118">
        <v>91.054999999999993</v>
      </c>
      <c r="G12" s="179">
        <f t="shared" ref="G12:G20" si="0">D12+E12-F12</f>
        <v>30.339700000000036</v>
      </c>
      <c r="H12" s="1219"/>
      <c r="I12" s="1220"/>
      <c r="J12" s="1220"/>
      <c r="K12" s="1220"/>
      <c r="L12" s="1221"/>
    </row>
    <row r="13" spans="1:19" ht="14.25" x14ac:dyDescent="0.2">
      <c r="A13" s="70">
        <v>3</v>
      </c>
      <c r="B13" s="140" t="s">
        <v>887</v>
      </c>
      <c r="C13" s="118">
        <v>442.26600000000002</v>
      </c>
      <c r="D13" s="118">
        <v>121.75468999999998</v>
      </c>
      <c r="E13" s="118">
        <v>331.21799999999996</v>
      </c>
      <c r="F13" s="118">
        <v>417.69320000000005</v>
      </c>
      <c r="G13" s="179">
        <f t="shared" si="0"/>
        <v>35.279489999999896</v>
      </c>
      <c r="H13" s="1219"/>
      <c r="I13" s="1220"/>
      <c r="J13" s="1220"/>
      <c r="K13" s="1220"/>
      <c r="L13" s="1221"/>
    </row>
    <row r="14" spans="1:19" ht="14.25" x14ac:dyDescent="0.2">
      <c r="A14" s="70">
        <v>4</v>
      </c>
      <c r="B14" s="140" t="s">
        <v>888</v>
      </c>
      <c r="C14" s="118">
        <v>557.70000000000005</v>
      </c>
      <c r="D14" s="118">
        <v>78.822999999999979</v>
      </c>
      <c r="E14" s="118">
        <v>358.7867</v>
      </c>
      <c r="F14" s="118">
        <v>378.0102</v>
      </c>
      <c r="G14" s="179">
        <f t="shared" si="0"/>
        <v>59.599499999999978</v>
      </c>
      <c r="H14" s="1219"/>
      <c r="I14" s="1220"/>
      <c r="J14" s="1220"/>
      <c r="K14" s="1220"/>
      <c r="L14" s="1221"/>
    </row>
    <row r="15" spans="1:19" ht="14.25" x14ac:dyDescent="0.2">
      <c r="A15" s="70">
        <v>5</v>
      </c>
      <c r="B15" s="140" t="s">
        <v>889</v>
      </c>
      <c r="C15" s="118">
        <v>361.68</v>
      </c>
      <c r="D15" s="118">
        <v>151.34969999999998</v>
      </c>
      <c r="E15" s="118">
        <v>182.87650000000002</v>
      </c>
      <c r="F15" s="118">
        <v>296.05919999999998</v>
      </c>
      <c r="G15" s="179">
        <f t="shared" si="0"/>
        <v>38.16700000000003</v>
      </c>
      <c r="H15" s="1219"/>
      <c r="I15" s="1220"/>
      <c r="J15" s="1220"/>
      <c r="K15" s="1220"/>
      <c r="L15" s="1221"/>
    </row>
    <row r="16" spans="1:19" ht="14.25" x14ac:dyDescent="0.2">
      <c r="A16" s="70">
        <v>6</v>
      </c>
      <c r="B16" s="140" t="s">
        <v>890</v>
      </c>
      <c r="C16" s="118">
        <v>417.31799999999998</v>
      </c>
      <c r="D16" s="118">
        <v>123.09219999999993</v>
      </c>
      <c r="E16" s="118">
        <v>445.52299999999997</v>
      </c>
      <c r="F16" s="118">
        <v>369.13115000000005</v>
      </c>
      <c r="G16" s="179">
        <f t="shared" si="0"/>
        <v>199.48404999999991</v>
      </c>
      <c r="H16" s="1219"/>
      <c r="I16" s="1220"/>
      <c r="J16" s="1220"/>
      <c r="K16" s="1220"/>
      <c r="L16" s="1221"/>
    </row>
    <row r="17" spans="1:12" ht="14.25" x14ac:dyDescent="0.2">
      <c r="A17" s="70">
        <v>7</v>
      </c>
      <c r="B17" s="140" t="s">
        <v>891</v>
      </c>
      <c r="C17" s="118">
        <v>367.75200000000001</v>
      </c>
      <c r="D17" s="118">
        <v>110.0228</v>
      </c>
      <c r="E17" s="118">
        <v>135.26</v>
      </c>
      <c r="F17" s="118">
        <v>214.68504000000001</v>
      </c>
      <c r="G17" s="179">
        <f t="shared" si="0"/>
        <v>30.597759999999994</v>
      </c>
      <c r="H17" s="1219"/>
      <c r="I17" s="1220"/>
      <c r="J17" s="1220"/>
      <c r="K17" s="1220"/>
      <c r="L17" s="1221"/>
    </row>
    <row r="18" spans="1:12" ht="14.25" x14ac:dyDescent="0.2">
      <c r="A18" s="70">
        <v>8</v>
      </c>
      <c r="B18" s="140" t="s">
        <v>892</v>
      </c>
      <c r="C18" s="118">
        <v>217.767</v>
      </c>
      <c r="D18" s="118">
        <v>85.871550000000013</v>
      </c>
      <c r="E18" s="118">
        <v>138.68</v>
      </c>
      <c r="F18" s="118">
        <v>179.8707</v>
      </c>
      <c r="G18" s="179">
        <f t="shared" si="0"/>
        <v>44.680850000000021</v>
      </c>
      <c r="H18" s="1219"/>
      <c r="I18" s="1220"/>
      <c r="J18" s="1220"/>
      <c r="K18" s="1220"/>
      <c r="L18" s="1221"/>
    </row>
    <row r="19" spans="1:12" ht="14.25" x14ac:dyDescent="0.2">
      <c r="A19" s="70">
        <v>9</v>
      </c>
      <c r="B19" s="140" t="s">
        <v>893</v>
      </c>
      <c r="C19" s="118">
        <v>480.87599999999998</v>
      </c>
      <c r="D19" s="118">
        <v>-61.706099999999992</v>
      </c>
      <c r="E19" s="118">
        <v>185.82999999999998</v>
      </c>
      <c r="F19" s="118">
        <v>335.61200000000002</v>
      </c>
      <c r="G19" s="179">
        <f t="shared" si="0"/>
        <v>-211.48810000000003</v>
      </c>
      <c r="H19" s="1219"/>
      <c r="I19" s="1220"/>
      <c r="J19" s="1220"/>
      <c r="K19" s="1220"/>
      <c r="L19" s="1221"/>
    </row>
    <row r="20" spans="1:12" ht="14.25" x14ac:dyDescent="0.2">
      <c r="A20" s="70">
        <v>10</v>
      </c>
      <c r="B20" s="140" t="s">
        <v>894</v>
      </c>
      <c r="C20" s="118">
        <v>515.19600000000003</v>
      </c>
      <c r="D20" s="118">
        <v>181.04604</v>
      </c>
      <c r="E20" s="118">
        <v>199.07999999999998</v>
      </c>
      <c r="F20" s="118">
        <v>368.59678999999994</v>
      </c>
      <c r="G20" s="179">
        <f t="shared" si="0"/>
        <v>11.529250000000047</v>
      </c>
      <c r="H20" s="1219"/>
      <c r="I20" s="1220"/>
      <c r="J20" s="1220"/>
      <c r="K20" s="1220"/>
      <c r="L20" s="1221"/>
    </row>
    <row r="21" spans="1:12" ht="14.25" x14ac:dyDescent="0.2">
      <c r="A21" s="70">
        <v>11</v>
      </c>
      <c r="B21" s="140" t="s">
        <v>895</v>
      </c>
      <c r="C21" s="118">
        <v>138.27000000000001</v>
      </c>
      <c r="D21" s="118">
        <v>29.036750000000001</v>
      </c>
      <c r="E21" s="118">
        <v>46.384900000000002</v>
      </c>
      <c r="F21" s="118">
        <v>60.629999999999995</v>
      </c>
      <c r="G21" s="179">
        <f>D21+E21-F21</f>
        <v>14.791650000000004</v>
      </c>
      <c r="H21" s="1219"/>
      <c r="I21" s="1220"/>
      <c r="J21" s="1220"/>
      <c r="K21" s="1220"/>
      <c r="L21" s="1221"/>
    </row>
    <row r="22" spans="1:12" ht="14.25" x14ac:dyDescent="0.2">
      <c r="A22" s="70">
        <v>12</v>
      </c>
      <c r="B22" s="140" t="s">
        <v>896</v>
      </c>
      <c r="C22" s="118">
        <v>148.30199999999999</v>
      </c>
      <c r="D22" s="118">
        <v>115.30395</v>
      </c>
      <c r="E22" s="118">
        <v>51.02</v>
      </c>
      <c r="F22" s="118">
        <v>55.828699999999998</v>
      </c>
      <c r="G22" s="179">
        <f t="shared" ref="G22:G30" si="1">D22+E22-F22</f>
        <v>110.49525</v>
      </c>
      <c r="H22" s="1219"/>
      <c r="I22" s="1220"/>
      <c r="J22" s="1220"/>
      <c r="K22" s="1220"/>
      <c r="L22" s="1221"/>
    </row>
    <row r="23" spans="1:12" ht="14.25" x14ac:dyDescent="0.2">
      <c r="A23" s="70">
        <v>13</v>
      </c>
      <c r="B23" s="140" t="s">
        <v>897</v>
      </c>
      <c r="C23" s="118">
        <v>430.74900000000002</v>
      </c>
      <c r="D23" s="118">
        <v>72.809399999999997</v>
      </c>
      <c r="E23" s="118">
        <v>274.43</v>
      </c>
      <c r="F23" s="118">
        <v>216.81</v>
      </c>
      <c r="G23" s="179">
        <f t="shared" si="1"/>
        <v>130.42939999999999</v>
      </c>
      <c r="H23" s="1219"/>
      <c r="I23" s="1220"/>
      <c r="J23" s="1220"/>
      <c r="K23" s="1220"/>
      <c r="L23" s="1221"/>
    </row>
    <row r="24" spans="1:12" ht="14.25" x14ac:dyDescent="0.2">
      <c r="A24" s="70">
        <v>14</v>
      </c>
      <c r="B24" s="140" t="s">
        <v>898</v>
      </c>
      <c r="C24" s="118">
        <v>441.21</v>
      </c>
      <c r="D24" s="118">
        <v>128.4385</v>
      </c>
      <c r="E24" s="118">
        <v>175.07158000000001</v>
      </c>
      <c r="F24" s="118">
        <v>181.80518999999998</v>
      </c>
      <c r="G24" s="179">
        <f t="shared" si="1"/>
        <v>121.70489000000003</v>
      </c>
      <c r="H24" s="1219"/>
      <c r="I24" s="1220"/>
      <c r="J24" s="1220"/>
      <c r="K24" s="1220"/>
      <c r="L24" s="1221"/>
    </row>
    <row r="25" spans="1:12" ht="14.25" x14ac:dyDescent="0.2">
      <c r="A25" s="70">
        <v>15</v>
      </c>
      <c r="B25" s="140" t="s">
        <v>899</v>
      </c>
      <c r="C25" s="118">
        <v>234.96</v>
      </c>
      <c r="D25" s="118">
        <v>41.733249999999998</v>
      </c>
      <c r="E25" s="118">
        <v>75.349999999999994</v>
      </c>
      <c r="F25" s="118">
        <v>85.977000000000004</v>
      </c>
      <c r="G25" s="179">
        <f t="shared" si="1"/>
        <v>31.106249999999989</v>
      </c>
      <c r="H25" s="1219"/>
      <c r="I25" s="1220"/>
      <c r="J25" s="1220"/>
      <c r="K25" s="1220"/>
      <c r="L25" s="1221"/>
    </row>
    <row r="26" spans="1:12" ht="14.25" x14ac:dyDescent="0.2">
      <c r="A26" s="70">
        <v>16</v>
      </c>
      <c r="B26" s="140" t="s">
        <v>900</v>
      </c>
      <c r="C26" s="118">
        <v>194.04</v>
      </c>
      <c r="D26" s="118">
        <v>88.919650000000004</v>
      </c>
      <c r="E26" s="118">
        <v>141.38999999999999</v>
      </c>
      <c r="F26" s="118">
        <v>102.46674</v>
      </c>
      <c r="G26" s="179">
        <f t="shared" si="1"/>
        <v>127.84290999999997</v>
      </c>
      <c r="H26" s="1219"/>
      <c r="I26" s="1220"/>
      <c r="J26" s="1220"/>
      <c r="K26" s="1220"/>
      <c r="L26" s="1221"/>
    </row>
    <row r="27" spans="1:12" ht="14.25" x14ac:dyDescent="0.2">
      <c r="A27" s="70">
        <v>17</v>
      </c>
      <c r="B27" s="140" t="s">
        <v>901</v>
      </c>
      <c r="C27" s="118">
        <v>115.995</v>
      </c>
      <c r="D27" s="118">
        <v>124.842</v>
      </c>
      <c r="E27" s="118">
        <v>41.73</v>
      </c>
      <c r="F27" s="118">
        <v>38.322000000000003</v>
      </c>
      <c r="G27" s="179">
        <f t="shared" si="1"/>
        <v>128.25</v>
      </c>
      <c r="H27" s="1219"/>
      <c r="I27" s="1220"/>
      <c r="J27" s="1220"/>
      <c r="K27" s="1220"/>
      <c r="L27" s="1221"/>
    </row>
    <row r="28" spans="1:12" ht="14.25" x14ac:dyDescent="0.2">
      <c r="A28" s="70">
        <v>18</v>
      </c>
      <c r="B28" s="140" t="s">
        <v>902</v>
      </c>
      <c r="C28" s="118">
        <v>556.80899999999997</v>
      </c>
      <c r="D28" s="118">
        <v>98.5428</v>
      </c>
      <c r="E28" s="118">
        <v>184.48</v>
      </c>
      <c r="F28" s="118">
        <v>277.82600000000002</v>
      </c>
      <c r="G28" s="179">
        <f t="shared" si="1"/>
        <v>5.1967999999999392</v>
      </c>
      <c r="H28" s="1219"/>
      <c r="I28" s="1220"/>
      <c r="J28" s="1220"/>
      <c r="K28" s="1220"/>
      <c r="L28" s="1221"/>
    </row>
    <row r="29" spans="1:12" ht="14.25" x14ac:dyDescent="0.2">
      <c r="A29" s="70">
        <v>19</v>
      </c>
      <c r="B29" s="140" t="s">
        <v>903</v>
      </c>
      <c r="C29" s="118">
        <v>279.74099999999999</v>
      </c>
      <c r="D29" s="118">
        <v>11.96195</v>
      </c>
      <c r="E29" s="118">
        <v>86.91</v>
      </c>
      <c r="F29" s="118">
        <v>142.92905000000002</v>
      </c>
      <c r="G29" s="179">
        <f t="shared" si="1"/>
        <v>-44.05710000000002</v>
      </c>
      <c r="H29" s="1219"/>
      <c r="I29" s="1220"/>
      <c r="J29" s="1220"/>
      <c r="K29" s="1220"/>
      <c r="L29" s="1221"/>
    </row>
    <row r="30" spans="1:12" ht="14.25" x14ac:dyDescent="0.2">
      <c r="A30" s="70">
        <v>20</v>
      </c>
      <c r="B30" s="140" t="s">
        <v>904</v>
      </c>
      <c r="C30" s="118">
        <v>599.74199999999996</v>
      </c>
      <c r="D30" s="118">
        <v>158.88745</v>
      </c>
      <c r="E30" s="118">
        <v>205.57</v>
      </c>
      <c r="F30" s="118">
        <v>305.15559999999999</v>
      </c>
      <c r="G30" s="179">
        <f t="shared" si="1"/>
        <v>59.301850000000002</v>
      </c>
      <c r="H30" s="1219"/>
      <c r="I30" s="1220"/>
      <c r="J30" s="1220"/>
      <c r="K30" s="1220"/>
      <c r="L30" s="1221"/>
    </row>
    <row r="31" spans="1:12" x14ac:dyDescent="0.2">
      <c r="A31" s="1185" t="s">
        <v>17</v>
      </c>
      <c r="B31" s="1186"/>
      <c r="C31" s="120">
        <f>SUM(C11:C30)</f>
        <v>7071.0419999999995</v>
      </c>
      <c r="D31" s="120">
        <f t="shared" ref="D31:G31" si="2">SUM(D11:D30)</f>
        <v>1816.46038</v>
      </c>
      <c r="E31" s="120">
        <f t="shared" si="2"/>
        <v>3651.8782799999994</v>
      </c>
      <c r="F31" s="120">
        <f t="shared" si="2"/>
        <v>4462.4190099999996</v>
      </c>
      <c r="G31" s="120">
        <f t="shared" si="2"/>
        <v>1005.9196499999998</v>
      </c>
      <c r="H31" s="1222"/>
      <c r="I31" s="1223"/>
      <c r="J31" s="1223"/>
      <c r="K31" s="1223"/>
      <c r="L31" s="1224"/>
    </row>
    <row r="32" spans="1:12" ht="17.25" customHeight="1" x14ac:dyDescent="0.2">
      <c r="A32" s="172" t="s">
        <v>649</v>
      </c>
      <c r="B32" s="72"/>
      <c r="C32" s="72"/>
      <c r="D32" s="72"/>
      <c r="E32" s="72"/>
      <c r="F32" s="72"/>
      <c r="G32" s="72"/>
      <c r="H32" s="72"/>
      <c r="I32" s="72"/>
      <c r="J32" s="72"/>
      <c r="K32" s="72"/>
      <c r="L32" s="72"/>
    </row>
    <row r="33" spans="1:13" ht="15.75" customHeight="1" x14ac:dyDescent="0.2">
      <c r="A33" s="74"/>
      <c r="B33" s="74"/>
      <c r="C33" s="74"/>
      <c r="D33" s="74"/>
      <c r="E33" s="74"/>
      <c r="F33" s="180"/>
      <c r="G33" s="74"/>
      <c r="H33" s="74"/>
      <c r="I33" s="74"/>
      <c r="J33" s="74"/>
      <c r="K33" s="74"/>
      <c r="L33" s="74"/>
    </row>
    <row r="34" spans="1:13" ht="14.25" customHeight="1" x14ac:dyDescent="0.2">
      <c r="A34" s="1064"/>
      <c r="B34" s="1064"/>
      <c r="C34" s="1064"/>
      <c r="D34" s="1064"/>
      <c r="E34" s="1064"/>
      <c r="F34" s="1064"/>
      <c r="G34" s="1064"/>
      <c r="H34" s="1064"/>
      <c r="I34" s="1064"/>
      <c r="J34" s="1064"/>
      <c r="K34" s="1064"/>
      <c r="L34" s="1064"/>
    </row>
    <row r="35" spans="1:13" x14ac:dyDescent="0.2">
      <c r="A35" s="1064" t="s">
        <v>13</v>
      </c>
      <c r="B35" s="1064"/>
      <c r="C35" s="1064"/>
      <c r="D35" s="1064"/>
      <c r="E35" s="1064"/>
      <c r="F35" s="1064"/>
      <c r="G35" s="1064"/>
      <c r="H35" s="1064"/>
      <c r="I35" s="1064"/>
      <c r="J35" s="1064"/>
      <c r="K35" s="1064"/>
      <c r="L35" s="1064"/>
    </row>
    <row r="36" spans="1:13" x14ac:dyDescent="0.2">
      <c r="A36" s="1064" t="s">
        <v>18</v>
      </c>
      <c r="B36" s="1064"/>
      <c r="C36" s="1064"/>
      <c r="D36" s="1064"/>
      <c r="E36" s="1064"/>
      <c r="F36" s="1064"/>
      <c r="G36" s="1064"/>
      <c r="H36" s="1064"/>
      <c r="I36" s="1064"/>
      <c r="J36" s="1064"/>
      <c r="K36" s="1064"/>
      <c r="L36" s="1064"/>
    </row>
    <row r="37" spans="1:13" x14ac:dyDescent="0.2">
      <c r="A37" s="74" t="s">
        <v>21</v>
      </c>
      <c r="B37" s="74"/>
      <c r="C37" s="74"/>
      <c r="D37" s="74"/>
      <c r="E37" s="74"/>
      <c r="F37" s="74"/>
      <c r="J37" s="1227"/>
      <c r="K37" s="1227"/>
      <c r="L37" s="1227"/>
      <c r="M37" s="1227"/>
    </row>
    <row r="38" spans="1:13" x14ac:dyDescent="0.2">
      <c r="A38" s="1232"/>
      <c r="B38" s="1232"/>
      <c r="C38" s="1232"/>
      <c r="D38" s="1232"/>
      <c r="E38" s="1232"/>
      <c r="F38" s="1232"/>
      <c r="G38" s="1232"/>
      <c r="H38" s="1232"/>
      <c r="I38" s="1232"/>
      <c r="J38" s="1232"/>
      <c r="K38" s="1232"/>
      <c r="L38" s="1232"/>
    </row>
    <row r="39" spans="1:13" x14ac:dyDescent="0.2">
      <c r="F39" s="157"/>
    </row>
    <row r="40" spans="1:13" x14ac:dyDescent="0.2">
      <c r="F40" s="181"/>
    </row>
  </sheetData>
  <mergeCells count="18">
    <mergeCell ref="I7:L7"/>
    <mergeCell ref="A36:L36"/>
    <mergeCell ref="A38:L38"/>
    <mergeCell ref="A8:A9"/>
    <mergeCell ref="B8:B9"/>
    <mergeCell ref="C8:G8"/>
    <mergeCell ref="H8:L8"/>
    <mergeCell ref="A34:L34"/>
    <mergeCell ref="A35:L35"/>
    <mergeCell ref="J37:M37"/>
    <mergeCell ref="H11:L31"/>
    <mergeCell ref="A31:B31"/>
    <mergeCell ref="F6:L6"/>
    <mergeCell ref="A6:B6"/>
    <mergeCell ref="L1:N1"/>
    <mergeCell ref="A2:L2"/>
    <mergeCell ref="A3:L3"/>
    <mergeCell ref="A4:L4"/>
  </mergeCells>
  <phoneticPr fontId="0" type="noConversion"/>
  <printOptions horizontalCentered="1"/>
  <pageMargins left="0.5" right="0.5" top="0.23622047244094499" bottom="0" header="0.31496062992126" footer="0.31496062992126"/>
  <pageSetup paperSize="9" scale="9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52"/>
  <sheetViews>
    <sheetView view="pageBreakPreview" topLeftCell="D8" zoomScaleSheetLayoutView="100" workbookViewId="0">
      <selection activeCell="J31" sqref="J31"/>
    </sheetView>
  </sheetViews>
  <sheetFormatPr defaultColWidth="9.140625" defaultRowHeight="12.75" x14ac:dyDescent="0.2"/>
  <cols>
    <col min="1" max="1" width="4.42578125" style="397" customWidth="1"/>
    <col min="2" max="2" width="11" style="397" customWidth="1"/>
    <col min="3" max="3" width="11.140625" style="397" customWidth="1"/>
    <col min="4" max="4" width="10.85546875" style="397" customWidth="1"/>
    <col min="5" max="5" width="10.28515625" style="397" customWidth="1"/>
    <col min="6" max="6" width="11.140625" style="397" customWidth="1"/>
    <col min="7" max="7" width="11.5703125" style="397" customWidth="1"/>
    <col min="8" max="8" width="10.42578125" style="397" customWidth="1"/>
    <col min="9" max="9" width="10" style="397" customWidth="1"/>
    <col min="10" max="10" width="10.140625" style="397" customWidth="1"/>
    <col min="11" max="11" width="10" style="397" customWidth="1"/>
    <col min="12" max="12" width="9.7109375" style="397" customWidth="1"/>
    <col min="13" max="13" width="9.42578125" style="397" customWidth="1"/>
    <col min="14" max="16384" width="9.140625" style="397"/>
  </cols>
  <sheetData>
    <row r="1" spans="1:16" x14ac:dyDescent="0.2">
      <c r="K1" s="1235" t="s">
        <v>202</v>
      </c>
      <c r="L1" s="1235"/>
      <c r="M1" s="1235"/>
    </row>
    <row r="2" spans="1:16" ht="12.75" customHeight="1" x14ac:dyDescent="0.2"/>
    <row r="3" spans="1:16" ht="15.75" x14ac:dyDescent="0.2">
      <c r="B3" s="1236" t="s">
        <v>0</v>
      </c>
      <c r="C3" s="1236"/>
      <c r="D3" s="1236"/>
      <c r="E3" s="1236"/>
      <c r="F3" s="1236"/>
      <c r="G3" s="1236"/>
      <c r="H3" s="1236"/>
      <c r="I3" s="1236"/>
      <c r="J3" s="1236"/>
      <c r="K3" s="1236"/>
    </row>
    <row r="4" spans="1:16" ht="20.25" x14ac:dyDescent="0.2">
      <c r="B4" s="1237" t="s">
        <v>734</v>
      </c>
      <c r="C4" s="1237"/>
      <c r="D4" s="1237"/>
      <c r="E4" s="1237"/>
      <c r="F4" s="1237"/>
      <c r="G4" s="1237"/>
      <c r="H4" s="1237"/>
      <c r="I4" s="1237"/>
      <c r="J4" s="1237"/>
      <c r="K4" s="1237"/>
    </row>
    <row r="5" spans="1:16" ht="19.899999999999999" customHeight="1" x14ac:dyDescent="0.2">
      <c r="A5" s="1243" t="s">
        <v>800</v>
      </c>
      <c r="B5" s="1243"/>
      <c r="C5" s="1243"/>
      <c r="D5" s="1243"/>
      <c r="E5" s="1243"/>
      <c r="F5" s="1243"/>
      <c r="G5" s="1243"/>
      <c r="H5" s="1243"/>
      <c r="I5" s="1243"/>
      <c r="J5" s="1243"/>
      <c r="K5" s="1243"/>
      <c r="L5" s="1243"/>
      <c r="M5" s="1243"/>
    </row>
    <row r="6" spans="1:16" ht="15.75" x14ac:dyDescent="0.2">
      <c r="B6" s="398"/>
      <c r="C6" s="398"/>
      <c r="D6" s="398"/>
      <c r="E6" s="398"/>
      <c r="F6" s="398"/>
      <c r="G6" s="398"/>
      <c r="H6" s="398"/>
      <c r="L6" s="1242" t="s">
        <v>183</v>
      </c>
      <c r="M6" s="1242"/>
    </row>
    <row r="7" spans="1:16" ht="15.75" x14ac:dyDescent="0.2">
      <c r="C7" s="398"/>
      <c r="D7" s="398"/>
      <c r="E7" s="398"/>
      <c r="F7" s="398"/>
      <c r="G7" s="1141" t="s">
        <v>823</v>
      </c>
      <c r="H7" s="1141"/>
      <c r="I7" s="1141"/>
      <c r="J7" s="1141"/>
      <c r="K7" s="1141"/>
      <c r="L7" s="1141"/>
      <c r="M7" s="1141"/>
    </row>
    <row r="8" spans="1:16" ht="18.75" customHeight="1" x14ac:dyDescent="0.2">
      <c r="A8" s="1239" t="s">
        <v>74</v>
      </c>
      <c r="B8" s="1238" t="s">
        <v>3</v>
      </c>
      <c r="C8" s="1238" t="s">
        <v>843</v>
      </c>
      <c r="D8" s="1238" t="s">
        <v>815</v>
      </c>
      <c r="E8" s="1238" t="s">
        <v>216</v>
      </c>
      <c r="F8" s="1238" t="s">
        <v>215</v>
      </c>
      <c r="G8" s="1238"/>
      <c r="H8" s="1238" t="s">
        <v>180</v>
      </c>
      <c r="I8" s="1238"/>
      <c r="J8" s="1239" t="s">
        <v>420</v>
      </c>
      <c r="K8" s="1238" t="s">
        <v>182</v>
      </c>
      <c r="L8" s="1238" t="s">
        <v>397</v>
      </c>
      <c r="M8" s="1238" t="s">
        <v>230</v>
      </c>
    </row>
    <row r="9" spans="1:16" ht="18" customHeight="1" x14ac:dyDescent="0.2">
      <c r="A9" s="1240"/>
      <c r="B9" s="1238"/>
      <c r="C9" s="1238"/>
      <c r="D9" s="1238"/>
      <c r="E9" s="1238"/>
      <c r="F9" s="1238"/>
      <c r="G9" s="1238"/>
      <c r="H9" s="1238"/>
      <c r="I9" s="1238"/>
      <c r="J9" s="1240"/>
      <c r="K9" s="1238"/>
      <c r="L9" s="1238"/>
      <c r="M9" s="1238"/>
    </row>
    <row r="10" spans="1:16" ht="23.25" customHeight="1" x14ac:dyDescent="0.2">
      <c r="A10" s="1241"/>
      <c r="B10" s="1238"/>
      <c r="C10" s="1238"/>
      <c r="D10" s="1238"/>
      <c r="E10" s="1238"/>
      <c r="F10" s="655" t="s">
        <v>181</v>
      </c>
      <c r="G10" s="655" t="s">
        <v>231</v>
      </c>
      <c r="H10" s="655" t="s">
        <v>181</v>
      </c>
      <c r="I10" s="655" t="s">
        <v>231</v>
      </c>
      <c r="J10" s="1241"/>
      <c r="K10" s="1238"/>
      <c r="L10" s="1238"/>
      <c r="M10" s="1238"/>
    </row>
    <row r="11" spans="1:16" x14ac:dyDescent="0.2">
      <c r="A11" s="656">
        <v>1</v>
      </c>
      <c r="B11" s="656">
        <v>2</v>
      </c>
      <c r="C11" s="656">
        <v>3</v>
      </c>
      <c r="D11" s="656">
        <v>4</v>
      </c>
      <c r="E11" s="656">
        <v>5</v>
      </c>
      <c r="F11" s="656">
        <v>6</v>
      </c>
      <c r="G11" s="656">
        <v>7</v>
      </c>
      <c r="H11" s="656">
        <v>8</v>
      </c>
      <c r="I11" s="656">
        <v>9</v>
      </c>
      <c r="J11" s="656"/>
      <c r="K11" s="656">
        <v>10</v>
      </c>
      <c r="L11" s="571">
        <v>11</v>
      </c>
      <c r="M11" s="399">
        <v>12</v>
      </c>
    </row>
    <row r="12" spans="1:16" ht="13.5" customHeight="1" x14ac:dyDescent="0.2">
      <c r="A12" s="400">
        <v>1</v>
      </c>
      <c r="B12" s="335" t="s">
        <v>885</v>
      </c>
      <c r="C12" s="403">
        <v>29.03</v>
      </c>
      <c r="D12" s="403">
        <v>5.94</v>
      </c>
      <c r="E12" s="400">
        <v>7.61</v>
      </c>
      <c r="F12" s="404">
        <v>1024.4380000000001</v>
      </c>
      <c r="G12" s="403">
        <v>30.733139999999999</v>
      </c>
      <c r="H12" s="404">
        <v>233.4716</v>
      </c>
      <c r="I12" s="403">
        <v>7.0041479999999998</v>
      </c>
      <c r="J12" s="404">
        <f>G12-I12</f>
        <v>23.728991999999998</v>
      </c>
      <c r="K12" s="403">
        <f>D12+E12-I12</f>
        <v>6.5458520000000009</v>
      </c>
      <c r="L12" s="403">
        <v>0</v>
      </c>
      <c r="M12" s="404">
        <v>1.2050000000000001</v>
      </c>
      <c r="O12" s="401"/>
      <c r="P12" s="401"/>
    </row>
    <row r="13" spans="1:16" ht="13.5" customHeight="1" x14ac:dyDescent="0.2">
      <c r="A13" s="400">
        <v>2</v>
      </c>
      <c r="B13" s="335" t="s">
        <v>886</v>
      </c>
      <c r="C13" s="403">
        <v>7.54</v>
      </c>
      <c r="D13" s="403">
        <v>1.54</v>
      </c>
      <c r="E13" s="400">
        <v>2.0499999999999998</v>
      </c>
      <c r="F13" s="404">
        <v>307.64915999999999</v>
      </c>
      <c r="G13" s="403">
        <v>9.2294747999999984</v>
      </c>
      <c r="H13" s="404">
        <v>68.33</v>
      </c>
      <c r="I13" s="403">
        <v>2.0499000000000001</v>
      </c>
      <c r="J13" s="404">
        <f t="shared" ref="J13:J31" si="0">G13-I13</f>
        <v>7.1795747999999984</v>
      </c>
      <c r="K13" s="403">
        <f t="shared" ref="K13:K31" si="1">D13+E13-I13</f>
        <v>1.5400999999999998</v>
      </c>
      <c r="L13" s="403">
        <v>0</v>
      </c>
      <c r="M13" s="404">
        <v>0</v>
      </c>
      <c r="O13" s="401"/>
      <c r="P13" s="401"/>
    </row>
    <row r="14" spans="1:16" ht="13.5" customHeight="1" x14ac:dyDescent="0.2">
      <c r="A14" s="400">
        <v>3</v>
      </c>
      <c r="B14" s="335" t="s">
        <v>887</v>
      </c>
      <c r="C14" s="403">
        <v>28</v>
      </c>
      <c r="D14" s="403">
        <v>5.73</v>
      </c>
      <c r="E14" s="400">
        <v>7.52</v>
      </c>
      <c r="F14" s="404">
        <v>637.48</v>
      </c>
      <c r="G14" s="403">
        <v>19.124400000000001</v>
      </c>
      <c r="H14" s="404">
        <v>250.66669999999999</v>
      </c>
      <c r="I14" s="403">
        <v>7.5200009999999997</v>
      </c>
      <c r="J14" s="404">
        <f t="shared" si="0"/>
        <v>11.604399000000001</v>
      </c>
      <c r="K14" s="403">
        <f t="shared" si="1"/>
        <v>5.7299990000000003</v>
      </c>
      <c r="L14" s="403">
        <v>0</v>
      </c>
      <c r="M14" s="404">
        <v>0</v>
      </c>
      <c r="O14" s="401"/>
      <c r="P14" s="401"/>
    </row>
    <row r="15" spans="1:16" ht="13.5" customHeight="1" x14ac:dyDescent="0.2">
      <c r="A15" s="400">
        <v>4</v>
      </c>
      <c r="B15" s="335" t="s">
        <v>888</v>
      </c>
      <c r="C15" s="403">
        <v>36.400000000000006</v>
      </c>
      <c r="D15" s="403">
        <v>7.47</v>
      </c>
      <c r="E15" s="400">
        <v>9.34</v>
      </c>
      <c r="F15" s="404">
        <v>310.935</v>
      </c>
      <c r="G15" s="403">
        <v>9.3280499999999993</v>
      </c>
      <c r="H15" s="404">
        <v>0</v>
      </c>
      <c r="I15" s="403">
        <v>0</v>
      </c>
      <c r="J15" s="404">
        <f t="shared" si="0"/>
        <v>9.3280499999999993</v>
      </c>
      <c r="K15" s="403">
        <f t="shared" si="1"/>
        <v>16.809999999999999</v>
      </c>
      <c r="L15" s="403">
        <v>0</v>
      </c>
      <c r="M15" s="404">
        <v>4.37</v>
      </c>
      <c r="O15" s="401"/>
      <c r="P15" s="401"/>
    </row>
    <row r="16" spans="1:16" ht="13.5" customHeight="1" x14ac:dyDescent="0.2">
      <c r="A16" s="400">
        <v>5</v>
      </c>
      <c r="B16" s="335" t="s">
        <v>889</v>
      </c>
      <c r="C16" s="403">
        <v>26.25</v>
      </c>
      <c r="D16" s="403">
        <v>5.49</v>
      </c>
      <c r="E16" s="400">
        <v>6.92</v>
      </c>
      <c r="F16" s="404">
        <v>290.55</v>
      </c>
      <c r="G16" s="403">
        <v>8.7164999999999999</v>
      </c>
      <c r="H16" s="404">
        <v>230.66659999999999</v>
      </c>
      <c r="I16" s="403">
        <v>6.9199979999999996</v>
      </c>
      <c r="J16" s="404">
        <f t="shared" si="0"/>
        <v>1.7965020000000003</v>
      </c>
      <c r="K16" s="403">
        <f t="shared" si="1"/>
        <v>5.4900020000000005</v>
      </c>
      <c r="L16" s="403">
        <v>9.8113799999999998</v>
      </c>
      <c r="M16" s="404">
        <v>9.7100000000000009</v>
      </c>
      <c r="O16" s="401"/>
      <c r="P16" s="401"/>
    </row>
    <row r="17" spans="1:16" ht="13.5" customHeight="1" x14ac:dyDescent="0.2">
      <c r="A17" s="400">
        <v>6</v>
      </c>
      <c r="B17" s="335" t="s">
        <v>890</v>
      </c>
      <c r="C17" s="403">
        <v>28.46</v>
      </c>
      <c r="D17" s="403">
        <v>5.9</v>
      </c>
      <c r="E17" s="400">
        <v>7.7799999999999994</v>
      </c>
      <c r="F17" s="404">
        <v>360.47300000000001</v>
      </c>
      <c r="G17" s="403">
        <v>10.81419</v>
      </c>
      <c r="H17" s="404">
        <v>208.11</v>
      </c>
      <c r="I17" s="403">
        <v>6.2433000000000005</v>
      </c>
      <c r="J17" s="404">
        <f t="shared" si="0"/>
        <v>4.5708899999999995</v>
      </c>
      <c r="K17" s="403">
        <f t="shared" si="1"/>
        <v>7.4366999999999992</v>
      </c>
      <c r="L17" s="403">
        <v>6.2432999999999996</v>
      </c>
      <c r="M17" s="404">
        <v>6.2432999999999996</v>
      </c>
      <c r="O17" s="401"/>
      <c r="P17" s="401"/>
    </row>
    <row r="18" spans="1:16" ht="13.5" customHeight="1" x14ac:dyDescent="0.2">
      <c r="A18" s="400">
        <v>7</v>
      </c>
      <c r="B18" s="335" t="s">
        <v>891</v>
      </c>
      <c r="C18" s="403">
        <v>26.229999999999997</v>
      </c>
      <c r="D18" s="403">
        <v>5.48</v>
      </c>
      <c r="E18" s="400">
        <v>6.5500000000000007</v>
      </c>
      <c r="F18" s="404">
        <v>274.5</v>
      </c>
      <c r="G18" s="403">
        <v>8.2349999999999994</v>
      </c>
      <c r="H18" s="404">
        <v>0</v>
      </c>
      <c r="I18" s="403">
        <v>0</v>
      </c>
      <c r="J18" s="404">
        <f t="shared" si="0"/>
        <v>8.2349999999999994</v>
      </c>
      <c r="K18" s="403">
        <f t="shared" si="1"/>
        <v>12.030000000000001</v>
      </c>
      <c r="L18" s="403">
        <v>0</v>
      </c>
      <c r="M18" s="404">
        <v>0</v>
      </c>
      <c r="O18" s="401"/>
      <c r="P18" s="401"/>
    </row>
    <row r="19" spans="1:16" ht="13.5" customHeight="1" x14ac:dyDescent="0.2">
      <c r="A19" s="400">
        <v>8</v>
      </c>
      <c r="B19" s="335" t="s">
        <v>892</v>
      </c>
      <c r="C19" s="403">
        <v>16.670000000000002</v>
      </c>
      <c r="D19" s="403">
        <v>3.5</v>
      </c>
      <c r="E19" s="400">
        <f>4.19-0.1</f>
        <v>4.0900000000000007</v>
      </c>
      <c r="F19" s="405">
        <v>950.0139999999999</v>
      </c>
      <c r="G19" s="403">
        <v>28.500419999999995</v>
      </c>
      <c r="H19" s="405">
        <v>135.8733</v>
      </c>
      <c r="I19" s="403">
        <v>4.0761989999999999</v>
      </c>
      <c r="J19" s="404">
        <f t="shared" si="0"/>
        <v>24.424220999999996</v>
      </c>
      <c r="K19" s="403">
        <f t="shared" si="1"/>
        <v>3.5138010000000008</v>
      </c>
      <c r="L19" s="403">
        <v>8.5774000000000008</v>
      </c>
      <c r="M19" s="404">
        <v>8.5773600000000005</v>
      </c>
      <c r="O19" s="401"/>
      <c r="P19" s="401"/>
    </row>
    <row r="20" spans="1:16" ht="13.5" customHeight="1" x14ac:dyDescent="0.2">
      <c r="A20" s="400">
        <v>9</v>
      </c>
      <c r="B20" s="335" t="s">
        <v>893</v>
      </c>
      <c r="C20" s="403">
        <v>39.909999999999997</v>
      </c>
      <c r="D20" s="403">
        <v>8.52</v>
      </c>
      <c r="E20" s="400">
        <v>9.91</v>
      </c>
      <c r="F20" s="405">
        <v>119.23</v>
      </c>
      <c r="G20" s="403">
        <v>3.5769000000000002</v>
      </c>
      <c r="H20" s="405">
        <v>330.334</v>
      </c>
      <c r="I20" s="403">
        <v>9.9100199999999994</v>
      </c>
      <c r="J20" s="404">
        <f t="shared" si="0"/>
        <v>-6.3331199999999992</v>
      </c>
      <c r="K20" s="403">
        <f t="shared" si="1"/>
        <v>8.5199800000000003</v>
      </c>
      <c r="L20" s="403">
        <v>33.56</v>
      </c>
      <c r="M20" s="404">
        <v>34.019999999999996</v>
      </c>
      <c r="O20" s="401"/>
      <c r="P20" s="401"/>
    </row>
    <row r="21" spans="1:16" ht="13.5" customHeight="1" x14ac:dyDescent="0.2">
      <c r="A21" s="400">
        <v>10</v>
      </c>
      <c r="B21" s="335" t="s">
        <v>894</v>
      </c>
      <c r="C21" s="403">
        <v>36</v>
      </c>
      <c r="D21" s="403">
        <v>7.49</v>
      </c>
      <c r="E21" s="403">
        <v>9.379999999999999</v>
      </c>
      <c r="F21" s="405">
        <v>487.88</v>
      </c>
      <c r="G21" s="403">
        <v>14.636399999999998</v>
      </c>
      <c r="H21" s="405">
        <v>312.66999999999996</v>
      </c>
      <c r="I21" s="403">
        <v>9.3800000000000008</v>
      </c>
      <c r="J21" s="404">
        <f t="shared" si="0"/>
        <v>5.2563999999999975</v>
      </c>
      <c r="K21" s="403">
        <f t="shared" si="1"/>
        <v>7.4899999999999967</v>
      </c>
      <c r="L21" s="400">
        <v>25.29</v>
      </c>
      <c r="M21" s="404">
        <v>25.29</v>
      </c>
      <c r="O21" s="401"/>
      <c r="P21" s="401"/>
    </row>
    <row r="22" spans="1:16" ht="13.5" customHeight="1" x14ac:dyDescent="0.2">
      <c r="A22" s="400">
        <v>11</v>
      </c>
      <c r="B22" s="335" t="s">
        <v>895</v>
      </c>
      <c r="C22" s="403">
        <v>9.2100000000000009</v>
      </c>
      <c r="D22" s="403">
        <v>1.87</v>
      </c>
      <c r="E22" s="400">
        <v>2.77</v>
      </c>
      <c r="F22" s="405">
        <v>207.93</v>
      </c>
      <c r="G22" s="403">
        <v>6.2378999999999998</v>
      </c>
      <c r="H22" s="405">
        <v>92.33</v>
      </c>
      <c r="I22" s="403">
        <v>2.7698999999999998</v>
      </c>
      <c r="J22" s="404">
        <f t="shared" si="0"/>
        <v>3.468</v>
      </c>
      <c r="K22" s="403">
        <f t="shared" si="1"/>
        <v>1.8701000000000008</v>
      </c>
      <c r="L22" s="403">
        <v>0</v>
      </c>
      <c r="M22" s="404">
        <v>0</v>
      </c>
      <c r="O22" s="401"/>
      <c r="P22" s="401"/>
    </row>
    <row r="23" spans="1:16" ht="13.5" customHeight="1" x14ac:dyDescent="0.2">
      <c r="A23" s="400">
        <v>12</v>
      </c>
      <c r="B23" s="335" t="s">
        <v>896</v>
      </c>
      <c r="C23" s="403">
        <v>12.64</v>
      </c>
      <c r="D23" s="403">
        <v>2.68</v>
      </c>
      <c r="E23" s="400">
        <v>3.37</v>
      </c>
      <c r="F23" s="405">
        <v>254.04</v>
      </c>
      <c r="G23" s="403">
        <v>7.6212</v>
      </c>
      <c r="H23" s="405">
        <v>112.33</v>
      </c>
      <c r="I23" s="403">
        <v>3.3698999999999999</v>
      </c>
      <c r="J23" s="404">
        <f t="shared" si="0"/>
        <v>4.2513000000000005</v>
      </c>
      <c r="K23" s="403">
        <f t="shared" si="1"/>
        <v>2.6801000000000008</v>
      </c>
      <c r="L23" s="403">
        <v>0</v>
      </c>
      <c r="M23" s="404">
        <v>0</v>
      </c>
      <c r="N23" s="402"/>
      <c r="O23" s="348"/>
      <c r="P23" s="401"/>
    </row>
    <row r="24" spans="1:16" ht="13.5" customHeight="1" x14ac:dyDescent="0.2">
      <c r="A24" s="400">
        <v>13</v>
      </c>
      <c r="B24" s="335" t="s">
        <v>897</v>
      </c>
      <c r="C24" s="403">
        <v>28.15</v>
      </c>
      <c r="D24" s="403">
        <v>5.72</v>
      </c>
      <c r="E24" s="400">
        <v>7.6</v>
      </c>
      <c r="F24" s="405">
        <v>639.57999999999993</v>
      </c>
      <c r="G24" s="403">
        <v>19.1874</v>
      </c>
      <c r="H24" s="405">
        <v>253.32</v>
      </c>
      <c r="I24" s="403">
        <v>7.5995999999999997</v>
      </c>
      <c r="J24" s="404">
        <f t="shared" si="0"/>
        <v>11.587800000000001</v>
      </c>
      <c r="K24" s="403">
        <f t="shared" si="1"/>
        <v>5.7204000000000006</v>
      </c>
      <c r="L24" s="403">
        <v>0</v>
      </c>
      <c r="M24" s="404">
        <v>0</v>
      </c>
      <c r="O24" s="401"/>
      <c r="P24" s="401"/>
    </row>
    <row r="25" spans="1:16" ht="13.5" customHeight="1" x14ac:dyDescent="0.2">
      <c r="A25" s="400">
        <v>14</v>
      </c>
      <c r="B25" s="335" t="s">
        <v>898</v>
      </c>
      <c r="C25" s="403">
        <v>34.4</v>
      </c>
      <c r="D25" s="403">
        <v>7.19</v>
      </c>
      <c r="E25" s="400">
        <v>9.14</v>
      </c>
      <c r="F25" s="405">
        <v>764.42</v>
      </c>
      <c r="G25" s="403">
        <v>22.932599999999997</v>
      </c>
      <c r="H25" s="405">
        <v>304.66719999999998</v>
      </c>
      <c r="I25" s="403">
        <v>9.1400159999999993</v>
      </c>
      <c r="J25" s="404">
        <f t="shared" si="0"/>
        <v>13.792583999999998</v>
      </c>
      <c r="K25" s="403">
        <f t="shared" si="1"/>
        <v>7.1899840000000026</v>
      </c>
      <c r="L25" s="403">
        <v>0</v>
      </c>
      <c r="M25" s="404">
        <v>0</v>
      </c>
      <c r="O25" s="401"/>
      <c r="P25" s="401"/>
    </row>
    <row r="26" spans="1:16" ht="13.5" customHeight="1" x14ac:dyDescent="0.2">
      <c r="A26" s="400">
        <v>15</v>
      </c>
      <c r="B26" s="335" t="s">
        <v>899</v>
      </c>
      <c r="C26" s="403">
        <v>17.64</v>
      </c>
      <c r="D26" s="403">
        <v>3.68</v>
      </c>
      <c r="E26" s="400">
        <v>4.62</v>
      </c>
      <c r="F26" s="405">
        <v>384.28</v>
      </c>
      <c r="G26" s="403">
        <v>11.528400000000001</v>
      </c>
      <c r="H26" s="405">
        <v>154.12</v>
      </c>
      <c r="I26" s="403">
        <v>4.6235999999999997</v>
      </c>
      <c r="J26" s="404">
        <f t="shared" si="0"/>
        <v>6.9048000000000016</v>
      </c>
      <c r="K26" s="403">
        <f t="shared" si="1"/>
        <v>3.676400000000001</v>
      </c>
      <c r="L26" s="403">
        <v>0</v>
      </c>
      <c r="M26" s="404">
        <v>0</v>
      </c>
      <c r="N26" s="402"/>
      <c r="O26" s="348"/>
      <c r="P26" s="401"/>
    </row>
    <row r="27" spans="1:16" ht="13.5" customHeight="1" x14ac:dyDescent="0.2">
      <c r="A27" s="400">
        <v>16</v>
      </c>
      <c r="B27" s="335" t="s">
        <v>900</v>
      </c>
      <c r="C27" s="403">
        <v>13.379999999999999</v>
      </c>
      <c r="D27" s="403">
        <v>2.74</v>
      </c>
      <c r="E27" s="400">
        <v>4.0599999999999996</v>
      </c>
      <c r="F27" s="405">
        <v>337.56</v>
      </c>
      <c r="G27" s="403">
        <v>10.126799999999999</v>
      </c>
      <c r="H27" s="405">
        <v>135.32999999999998</v>
      </c>
      <c r="I27" s="403">
        <v>4.0598999999999998</v>
      </c>
      <c r="J27" s="404">
        <f t="shared" si="0"/>
        <v>6.0668999999999995</v>
      </c>
      <c r="K27" s="403">
        <f t="shared" si="1"/>
        <v>2.7401</v>
      </c>
      <c r="L27" s="403">
        <v>0</v>
      </c>
      <c r="M27" s="404">
        <v>0</v>
      </c>
      <c r="O27" s="401"/>
      <c r="P27" s="401"/>
    </row>
    <row r="28" spans="1:16" ht="13.5" customHeight="1" x14ac:dyDescent="0.2">
      <c r="A28" s="400">
        <v>17</v>
      </c>
      <c r="B28" s="335" t="s">
        <v>901</v>
      </c>
      <c r="C28" s="403">
        <v>9.9600000000000009</v>
      </c>
      <c r="D28" s="403">
        <v>2.1</v>
      </c>
      <c r="E28" s="400">
        <v>2.84</v>
      </c>
      <c r="F28" s="405">
        <v>232.74</v>
      </c>
      <c r="G28" s="403">
        <v>6.9821999999999989</v>
      </c>
      <c r="H28" s="405">
        <v>94.667000000000002</v>
      </c>
      <c r="I28" s="403">
        <v>2.8400099999999999</v>
      </c>
      <c r="J28" s="404">
        <f t="shared" si="0"/>
        <v>4.1421899999999994</v>
      </c>
      <c r="K28" s="403">
        <f t="shared" si="1"/>
        <v>2.0999899999999996</v>
      </c>
      <c r="L28" s="403">
        <v>0</v>
      </c>
      <c r="M28" s="404">
        <v>0</v>
      </c>
      <c r="O28" s="401"/>
      <c r="P28" s="401"/>
    </row>
    <row r="29" spans="1:16" ht="13.5" customHeight="1" x14ac:dyDescent="0.2">
      <c r="A29" s="400">
        <v>18</v>
      </c>
      <c r="B29" s="335" t="s">
        <v>902</v>
      </c>
      <c r="C29" s="403">
        <v>37.14</v>
      </c>
      <c r="D29" s="403">
        <v>7.57</v>
      </c>
      <c r="E29" s="400">
        <v>9.5299999999999994</v>
      </c>
      <c r="F29" s="405">
        <v>808.12</v>
      </c>
      <c r="G29" s="403">
        <v>24.243600000000001</v>
      </c>
      <c r="H29" s="405">
        <v>317.66999999999996</v>
      </c>
      <c r="I29" s="403">
        <v>9.5299999999999994</v>
      </c>
      <c r="J29" s="404">
        <f t="shared" si="0"/>
        <v>14.713600000000001</v>
      </c>
      <c r="K29" s="403">
        <f t="shared" si="1"/>
        <v>7.5700000000000021</v>
      </c>
      <c r="L29" s="403">
        <v>0</v>
      </c>
      <c r="M29" s="404">
        <v>0</v>
      </c>
      <c r="O29" s="401"/>
      <c r="P29" s="401"/>
    </row>
    <row r="30" spans="1:16" ht="13.5" customHeight="1" x14ac:dyDescent="0.2">
      <c r="A30" s="400">
        <v>19</v>
      </c>
      <c r="B30" s="335" t="s">
        <v>903</v>
      </c>
      <c r="C30" s="403">
        <v>20.490000000000002</v>
      </c>
      <c r="D30" s="403">
        <v>4.26</v>
      </c>
      <c r="E30" s="400">
        <v>5.16</v>
      </c>
      <c r="F30" s="405">
        <v>207.20999999999998</v>
      </c>
      <c r="G30" s="403">
        <v>6.2163000000000004</v>
      </c>
      <c r="H30" s="405">
        <v>172</v>
      </c>
      <c r="I30" s="403">
        <v>5.16</v>
      </c>
      <c r="J30" s="404">
        <f t="shared" si="0"/>
        <v>1.0563000000000002</v>
      </c>
      <c r="K30" s="403">
        <f t="shared" si="1"/>
        <v>4.26</v>
      </c>
      <c r="L30" s="403">
        <v>0.14000000000000001</v>
      </c>
      <c r="M30" s="404">
        <v>0.14000000000000001</v>
      </c>
      <c r="O30" s="401"/>
      <c r="P30" s="401"/>
    </row>
    <row r="31" spans="1:16" ht="13.5" customHeight="1" x14ac:dyDescent="0.2">
      <c r="A31" s="400">
        <v>20</v>
      </c>
      <c r="B31" s="335" t="s">
        <v>904</v>
      </c>
      <c r="C31" s="403">
        <v>42.849999999999994</v>
      </c>
      <c r="D31" s="403">
        <v>8.8699999999999992</v>
      </c>
      <c r="E31" s="400">
        <f>11.56+0.1</f>
        <v>11.66</v>
      </c>
      <c r="F31" s="405">
        <v>968.74</v>
      </c>
      <c r="G31" s="403">
        <v>29.062200000000001</v>
      </c>
      <c r="H31" s="405">
        <v>388.65999999999997</v>
      </c>
      <c r="I31" s="403">
        <v>11.659799999999999</v>
      </c>
      <c r="J31" s="404">
        <f t="shared" si="0"/>
        <v>17.4024</v>
      </c>
      <c r="K31" s="403">
        <f t="shared" si="1"/>
        <v>8.8702000000000023</v>
      </c>
      <c r="L31" s="403">
        <v>0</v>
      </c>
      <c r="M31" s="404">
        <v>0</v>
      </c>
      <c r="O31" s="401"/>
      <c r="P31" s="401"/>
    </row>
    <row r="32" spans="1:16" ht="13.5" customHeight="1" x14ac:dyDescent="0.2">
      <c r="A32" s="1233" t="s">
        <v>90</v>
      </c>
      <c r="B32" s="1233"/>
      <c r="C32" s="406">
        <f>SUM(C12:C31)</f>
        <v>500.34999999999991</v>
      </c>
      <c r="D32" s="406">
        <f t="shared" ref="D32:M32" si="2">SUM(D12:D31)</f>
        <v>103.74</v>
      </c>
      <c r="E32" s="406">
        <f t="shared" si="2"/>
        <v>131.9</v>
      </c>
      <c r="F32" s="407">
        <f t="shared" si="2"/>
        <v>9567.7691599999998</v>
      </c>
      <c r="G32" s="406">
        <f t="shared" si="2"/>
        <v>287.03307480000001</v>
      </c>
      <c r="H32" s="407">
        <f t="shared" si="2"/>
        <v>3795.2163999999998</v>
      </c>
      <c r="I32" s="406">
        <f t="shared" si="2"/>
        <v>113.85629200000001</v>
      </c>
      <c r="J32" s="406">
        <f t="shared" si="2"/>
        <v>173.17678279999998</v>
      </c>
      <c r="K32" s="406">
        <f t="shared" si="2"/>
        <v>121.78370800000003</v>
      </c>
      <c r="L32" s="406">
        <f t="shared" si="2"/>
        <v>83.622079999999997</v>
      </c>
      <c r="M32" s="406">
        <f t="shared" si="2"/>
        <v>89.555660000000003</v>
      </c>
      <c r="N32" s="348"/>
      <c r="O32" s="401"/>
      <c r="P32" s="401"/>
    </row>
    <row r="33" spans="1:16" ht="13.5" customHeight="1" x14ac:dyDescent="0.2">
      <c r="A33" s="775"/>
      <c r="B33" s="775"/>
      <c r="C33" s="773"/>
      <c r="D33" s="773"/>
      <c r="E33" s="773"/>
      <c r="F33" s="776"/>
      <c r="G33" s="773"/>
      <c r="H33" s="776"/>
      <c r="I33" s="774">
        <f>I32/G32</f>
        <v>0.39666610574176242</v>
      </c>
      <c r="J33" s="773"/>
      <c r="K33" s="773"/>
      <c r="L33" s="773"/>
      <c r="M33" s="773"/>
      <c r="N33" s="753"/>
      <c r="O33" s="401"/>
      <c r="P33" s="401"/>
    </row>
    <row r="34" spans="1:16" ht="13.5" customHeight="1" x14ac:dyDescent="0.2">
      <c r="A34" s="1234" t="s">
        <v>1016</v>
      </c>
      <c r="B34" s="1234"/>
      <c r="C34" s="1234"/>
      <c r="D34" s="1234"/>
      <c r="E34" s="1234"/>
      <c r="F34" s="1234"/>
      <c r="G34" s="1234"/>
      <c r="H34" s="1234"/>
      <c r="I34" s="1234"/>
      <c r="J34" s="1234"/>
      <c r="K34" s="1234"/>
      <c r="L34" s="1234"/>
      <c r="M34" s="1234"/>
      <c r="O34" s="401"/>
      <c r="P34" s="401"/>
    </row>
    <row r="35" spans="1:16" ht="15" customHeight="1" x14ac:dyDescent="0.2">
      <c r="A35" s="1244" t="s">
        <v>1017</v>
      </c>
      <c r="B35" s="1244"/>
      <c r="C35" s="1244"/>
      <c r="D35" s="1244"/>
      <c r="E35" s="1244"/>
      <c r="F35" s="1244"/>
      <c r="G35" s="1244"/>
      <c r="H35" s="1244"/>
      <c r="I35" s="777">
        <f>G32-I32</f>
        <v>173.17678280000001</v>
      </c>
      <c r="J35" s="415"/>
      <c r="K35" s="415"/>
      <c r="L35" s="415"/>
      <c r="M35" s="415"/>
      <c r="O35" s="401"/>
      <c r="P35" s="401"/>
    </row>
    <row r="36" spans="1:16" ht="13.5" customHeight="1" x14ac:dyDescent="0.2">
      <c r="A36" s="1245" t="s">
        <v>1018</v>
      </c>
      <c r="B36" s="1245"/>
      <c r="C36" s="1245"/>
      <c r="D36" s="1245"/>
      <c r="E36" s="1245"/>
      <c r="F36" s="1245"/>
      <c r="G36" s="1245"/>
      <c r="H36" s="1245"/>
      <c r="I36" s="778">
        <f>I35/G32</f>
        <v>0.60333389425823758</v>
      </c>
      <c r="J36" s="415"/>
      <c r="K36" s="415"/>
      <c r="L36" s="415"/>
      <c r="M36" s="415"/>
      <c r="O36" s="401"/>
      <c r="P36" s="401"/>
    </row>
    <row r="37" spans="1:16" ht="13.5" customHeight="1" x14ac:dyDescent="0.2">
      <c r="A37" s="415"/>
      <c r="B37" s="415"/>
      <c r="C37" s="415"/>
      <c r="D37" s="415"/>
      <c r="E37" s="415"/>
      <c r="F37" s="415"/>
      <c r="G37" s="415"/>
      <c r="H37" s="415"/>
      <c r="I37" s="415"/>
      <c r="J37" s="415"/>
      <c r="K37" s="415"/>
      <c r="L37" s="415"/>
      <c r="M37" s="415"/>
      <c r="O37" s="401"/>
      <c r="P37" s="401"/>
    </row>
    <row r="38" spans="1:16" ht="13.5" customHeight="1" x14ac:dyDescent="0.2">
      <c r="A38" s="1064" t="s">
        <v>13</v>
      </c>
      <c r="B38" s="1064"/>
      <c r="C38" s="1064"/>
      <c r="D38" s="1064"/>
      <c r="E38" s="1064"/>
      <c r="F38" s="1064"/>
      <c r="G38" s="1064"/>
      <c r="H38" s="1064"/>
      <c r="I38" s="1064"/>
      <c r="J38" s="1064"/>
      <c r="K38" s="1064"/>
      <c r="L38" s="166"/>
      <c r="M38" s="166"/>
      <c r="N38" s="331"/>
      <c r="O38" s="401"/>
      <c r="P38" s="401"/>
    </row>
    <row r="39" spans="1:16" ht="13.5" customHeight="1" x14ac:dyDescent="0.2">
      <c r="A39" s="1064" t="s">
        <v>18</v>
      </c>
      <c r="B39" s="1064"/>
      <c r="C39" s="1064"/>
      <c r="D39" s="1064"/>
      <c r="E39" s="1064"/>
      <c r="F39" s="1064"/>
      <c r="G39" s="1064"/>
      <c r="H39" s="1064"/>
      <c r="I39" s="1064"/>
      <c r="J39" s="1064"/>
      <c r="K39" s="1064"/>
      <c r="L39" s="166"/>
      <c r="M39" s="166"/>
      <c r="N39" s="331"/>
      <c r="O39" s="401"/>
      <c r="P39" s="401"/>
    </row>
    <row r="40" spans="1:16" ht="18" customHeight="1" x14ac:dyDescent="0.2">
      <c r="A40" s="377" t="s">
        <v>21</v>
      </c>
      <c r="B40" s="377"/>
      <c r="C40" s="377"/>
      <c r="D40" s="377"/>
      <c r="E40" s="377"/>
      <c r="F40" s="377"/>
      <c r="G40" s="331"/>
      <c r="H40" s="331"/>
      <c r="I40" s="331"/>
      <c r="J40" s="331"/>
      <c r="K40" s="377"/>
      <c r="L40" s="377"/>
      <c r="M40" s="377"/>
      <c r="N40" s="377"/>
      <c r="O40" s="401"/>
      <c r="P40" s="401"/>
    </row>
    <row r="41" spans="1:16" ht="18" customHeight="1" x14ac:dyDescent="0.2">
      <c r="O41" s="401"/>
      <c r="P41" s="401"/>
    </row>
    <row r="42" spans="1:16" ht="18" customHeight="1" x14ac:dyDescent="0.2">
      <c r="O42" s="401"/>
      <c r="P42" s="401"/>
    </row>
    <row r="43" spans="1:16" ht="18" customHeight="1" x14ac:dyDescent="0.2">
      <c r="O43" s="401"/>
      <c r="P43" s="401"/>
    </row>
    <row r="44" spans="1:16" ht="18" customHeight="1" x14ac:dyDescent="0.2">
      <c r="O44" s="401"/>
      <c r="P44" s="401"/>
    </row>
    <row r="45" spans="1:16" ht="18" customHeight="1" x14ac:dyDescent="0.2">
      <c r="O45" s="401"/>
      <c r="P45" s="401"/>
    </row>
    <row r="46" spans="1:16" ht="18" customHeight="1" x14ac:dyDescent="0.2">
      <c r="O46" s="401"/>
      <c r="P46" s="401"/>
    </row>
    <row r="47" spans="1:16" ht="18" customHeight="1" x14ac:dyDescent="0.2">
      <c r="O47" s="401"/>
      <c r="P47" s="401"/>
    </row>
    <row r="48" spans="1:16" ht="18" customHeight="1" x14ac:dyDescent="0.2">
      <c r="O48" s="401"/>
      <c r="P48" s="401"/>
    </row>
    <row r="49" spans="15:16" ht="18" customHeight="1" x14ac:dyDescent="0.2">
      <c r="O49" s="401"/>
      <c r="P49" s="401"/>
    </row>
    <row r="50" spans="15:16" ht="18" customHeight="1" x14ac:dyDescent="0.2">
      <c r="O50" s="401"/>
      <c r="P50" s="401"/>
    </row>
    <row r="51" spans="15:16" ht="18" customHeight="1" x14ac:dyDescent="0.2">
      <c r="O51" s="401"/>
      <c r="P51" s="401"/>
    </row>
    <row r="52" spans="15:16" ht="18" customHeight="1" x14ac:dyDescent="0.2"/>
  </sheetData>
  <mergeCells count="23">
    <mergeCell ref="A35:H35"/>
    <mergeCell ref="A36:H36"/>
    <mergeCell ref="E8:E10"/>
    <mergeCell ref="A8:A10"/>
    <mergeCell ref="M8:M10"/>
    <mergeCell ref="L8:L10"/>
    <mergeCell ref="B8:B10"/>
    <mergeCell ref="A39:K39"/>
    <mergeCell ref="A32:B32"/>
    <mergeCell ref="A34:M34"/>
    <mergeCell ref="K1:M1"/>
    <mergeCell ref="B3:K3"/>
    <mergeCell ref="B4:K4"/>
    <mergeCell ref="C8:C10"/>
    <mergeCell ref="J8:J10"/>
    <mergeCell ref="L6:M6"/>
    <mergeCell ref="G7:M7"/>
    <mergeCell ref="F8:G9"/>
    <mergeCell ref="H8:I9"/>
    <mergeCell ref="K8:K10"/>
    <mergeCell ref="A5:M5"/>
    <mergeCell ref="A38:K38"/>
    <mergeCell ref="D8:D10"/>
  </mergeCells>
  <printOptions horizontalCentered="1"/>
  <pageMargins left="0.5" right="0.5" top="0.23622047244094499" bottom="0" header="0.31496062992126" footer="0.31496062992126"/>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R39"/>
  <sheetViews>
    <sheetView view="pageBreakPreview" topLeftCell="A10" zoomScale="90" zoomScaleSheetLayoutView="90" workbookViewId="0">
      <selection activeCell="K34" sqref="K34"/>
    </sheetView>
  </sheetViews>
  <sheetFormatPr defaultColWidth="9.140625" defaultRowHeight="12.75" x14ac:dyDescent="0.2"/>
  <cols>
    <col min="1" max="1" width="5.5703125" style="13" customWidth="1"/>
    <col min="2" max="2" width="13.85546875" style="13" customWidth="1"/>
    <col min="3" max="3" width="10.5703125" style="13" customWidth="1"/>
    <col min="4" max="4" width="11.28515625" style="13" customWidth="1"/>
    <col min="5" max="5" width="8.140625" style="13" customWidth="1"/>
    <col min="6" max="6" width="10.85546875" style="13" customWidth="1"/>
    <col min="7" max="7" width="13.140625" style="13" customWidth="1"/>
    <col min="8" max="8" width="11.85546875" style="13" customWidth="1"/>
    <col min="9" max="9" width="12.140625" style="13" customWidth="1"/>
    <col min="10" max="10" width="8.85546875" style="13" customWidth="1"/>
    <col min="11" max="11" width="11.42578125" style="13" customWidth="1"/>
    <col min="12" max="12" width="17.28515625" style="13" customWidth="1"/>
    <col min="13" max="13" width="9.140625" style="13" customWidth="1"/>
    <col min="14" max="16384" width="9.140625" style="13"/>
  </cols>
  <sheetData>
    <row r="1" spans="1:18" customFormat="1" ht="15" x14ac:dyDescent="0.2">
      <c r="D1" s="23"/>
      <c r="E1" s="23"/>
      <c r="F1" s="23"/>
      <c r="G1" s="23"/>
      <c r="H1" s="23"/>
      <c r="I1" s="23"/>
      <c r="J1" s="23"/>
      <c r="K1" s="23"/>
      <c r="L1" s="1246" t="s">
        <v>421</v>
      </c>
      <c r="M1" s="1246"/>
      <c r="N1" s="1246"/>
      <c r="O1" s="24"/>
      <c r="P1" s="24"/>
    </row>
    <row r="2" spans="1:18" customFormat="1" ht="15" x14ac:dyDescent="0.2">
      <c r="A2" s="1162" t="s">
        <v>0</v>
      </c>
      <c r="B2" s="1162"/>
      <c r="C2" s="1162"/>
      <c r="D2" s="1162"/>
      <c r="E2" s="1162"/>
      <c r="F2" s="1162"/>
      <c r="G2" s="1162"/>
      <c r="H2" s="1162"/>
      <c r="I2" s="1162"/>
      <c r="J2" s="1162"/>
      <c r="K2" s="1162"/>
      <c r="L2" s="1162"/>
      <c r="M2" s="26"/>
      <c r="N2" s="26"/>
      <c r="O2" s="26"/>
      <c r="P2" s="26"/>
    </row>
    <row r="3" spans="1:18" customFormat="1" ht="20.25" x14ac:dyDescent="0.3">
      <c r="A3" s="1247" t="s">
        <v>734</v>
      </c>
      <c r="B3" s="1247"/>
      <c r="C3" s="1247"/>
      <c r="D3" s="1247"/>
      <c r="E3" s="1247"/>
      <c r="F3" s="1247"/>
      <c r="G3" s="1247"/>
      <c r="H3" s="1247"/>
      <c r="I3" s="1247"/>
      <c r="J3" s="1247"/>
      <c r="K3" s="1247"/>
      <c r="L3" s="1247"/>
      <c r="M3" s="25"/>
      <c r="N3" s="25"/>
      <c r="O3" s="25"/>
      <c r="P3" s="25"/>
    </row>
    <row r="4" spans="1:18" customFormat="1" ht="7.5" customHeight="1" x14ac:dyDescent="0.2"/>
    <row r="5" spans="1:18" ht="19.5" customHeight="1" x14ac:dyDescent="0.25">
      <c r="A5" s="1167" t="s">
        <v>801</v>
      </c>
      <c r="B5" s="1167"/>
      <c r="C5" s="1167"/>
      <c r="D5" s="1167"/>
      <c r="E5" s="1167"/>
      <c r="F5" s="1167"/>
      <c r="G5" s="1167"/>
      <c r="H5" s="1167"/>
      <c r="I5" s="1167"/>
      <c r="J5" s="1167"/>
      <c r="K5" s="1167"/>
      <c r="L5" s="1167"/>
    </row>
    <row r="6" spans="1:18" x14ac:dyDescent="0.2">
      <c r="A6" s="1166" t="s">
        <v>157</v>
      </c>
      <c r="B6" s="1166"/>
      <c r="F6" s="1248" t="s">
        <v>19</v>
      </c>
      <c r="G6" s="1248"/>
      <c r="H6" s="1248"/>
      <c r="I6" s="1248"/>
      <c r="J6" s="1248"/>
      <c r="K6" s="1248"/>
      <c r="L6" s="1248"/>
    </row>
    <row r="7" spans="1:18" x14ac:dyDescent="0.2">
      <c r="A7" s="12"/>
      <c r="F7" s="14"/>
      <c r="G7" s="37"/>
      <c r="H7" s="37"/>
      <c r="I7" s="1197" t="s">
        <v>823</v>
      </c>
      <c r="J7" s="1197"/>
      <c r="K7" s="1197"/>
      <c r="L7" s="1197"/>
    </row>
    <row r="8" spans="1:18" s="12" customFormat="1" x14ac:dyDescent="0.2">
      <c r="A8" s="1023" t="s">
        <v>2</v>
      </c>
      <c r="B8" s="1023" t="s">
        <v>3</v>
      </c>
      <c r="C8" s="1036" t="s">
        <v>24</v>
      </c>
      <c r="D8" s="1178"/>
      <c r="E8" s="1178"/>
      <c r="F8" s="1178"/>
      <c r="G8" s="1178"/>
      <c r="H8" s="1036" t="s">
        <v>25</v>
      </c>
      <c r="I8" s="1178"/>
      <c r="J8" s="1178"/>
      <c r="K8" s="1178"/>
      <c r="L8" s="1178"/>
      <c r="R8" s="21"/>
    </row>
    <row r="9" spans="1:18" s="12" customFormat="1" ht="63.75" x14ac:dyDescent="0.2">
      <c r="A9" s="1023"/>
      <c r="B9" s="1023"/>
      <c r="C9" s="94" t="s">
        <v>842</v>
      </c>
      <c r="D9" s="94" t="s">
        <v>815</v>
      </c>
      <c r="E9" s="3" t="s">
        <v>70</v>
      </c>
      <c r="F9" s="3" t="s">
        <v>71</v>
      </c>
      <c r="G9" s="3" t="s">
        <v>354</v>
      </c>
      <c r="H9" s="94" t="s">
        <v>842</v>
      </c>
      <c r="I9" s="94" t="s">
        <v>815</v>
      </c>
      <c r="J9" s="3" t="s">
        <v>70</v>
      </c>
      <c r="K9" s="3" t="s">
        <v>71</v>
      </c>
      <c r="L9" s="3" t="s">
        <v>355</v>
      </c>
    </row>
    <row r="10" spans="1:18" s="12" customFormat="1" x14ac:dyDescent="0.2">
      <c r="A10" s="3">
        <v>1</v>
      </c>
      <c r="B10" s="3">
        <v>2</v>
      </c>
      <c r="C10" s="3">
        <v>3</v>
      </c>
      <c r="D10" s="3">
        <v>4</v>
      </c>
      <c r="E10" s="3">
        <v>5</v>
      </c>
      <c r="F10" s="3">
        <v>6</v>
      </c>
      <c r="G10" s="3">
        <v>7</v>
      </c>
      <c r="H10" s="3">
        <v>8</v>
      </c>
      <c r="I10" s="3">
        <v>9</v>
      </c>
      <c r="J10" s="3">
        <v>10</v>
      </c>
      <c r="K10" s="3">
        <v>11</v>
      </c>
      <c r="L10" s="3">
        <v>12</v>
      </c>
    </row>
    <row r="11" spans="1:18" ht="14.25" x14ac:dyDescent="0.2">
      <c r="A11" s="15">
        <v>1</v>
      </c>
      <c r="B11" s="28" t="s">
        <v>885</v>
      </c>
      <c r="C11" s="1249" t="s">
        <v>905</v>
      </c>
      <c r="D11" s="1250"/>
      <c r="E11" s="1250"/>
      <c r="F11" s="1250"/>
      <c r="G11" s="1250"/>
      <c r="H11" s="1250"/>
      <c r="I11" s="1250"/>
      <c r="J11" s="1250"/>
      <c r="K11" s="1250"/>
      <c r="L11" s="1251"/>
    </row>
    <row r="12" spans="1:18" ht="14.25" x14ac:dyDescent="0.2">
      <c r="A12" s="15">
        <v>2</v>
      </c>
      <c r="B12" s="28" t="s">
        <v>886</v>
      </c>
      <c r="C12" s="1252"/>
      <c r="D12" s="1253"/>
      <c r="E12" s="1253"/>
      <c r="F12" s="1253"/>
      <c r="G12" s="1253"/>
      <c r="H12" s="1253"/>
      <c r="I12" s="1253"/>
      <c r="J12" s="1253"/>
      <c r="K12" s="1253"/>
      <c r="L12" s="1254"/>
    </row>
    <row r="13" spans="1:18" ht="14.25" x14ac:dyDescent="0.2">
      <c r="A13" s="15">
        <v>3</v>
      </c>
      <c r="B13" s="28" t="s">
        <v>887</v>
      </c>
      <c r="C13" s="1252"/>
      <c r="D13" s="1253"/>
      <c r="E13" s="1253"/>
      <c r="F13" s="1253"/>
      <c r="G13" s="1253"/>
      <c r="H13" s="1253"/>
      <c r="I13" s="1253"/>
      <c r="J13" s="1253"/>
      <c r="K13" s="1253"/>
      <c r="L13" s="1254"/>
    </row>
    <row r="14" spans="1:18" ht="14.25" x14ac:dyDescent="0.2">
      <c r="A14" s="15">
        <v>4</v>
      </c>
      <c r="B14" s="28" t="s">
        <v>888</v>
      </c>
      <c r="C14" s="1252"/>
      <c r="D14" s="1253"/>
      <c r="E14" s="1253"/>
      <c r="F14" s="1253"/>
      <c r="G14" s="1253"/>
      <c r="H14" s="1253"/>
      <c r="I14" s="1253"/>
      <c r="J14" s="1253"/>
      <c r="K14" s="1253"/>
      <c r="L14" s="1254"/>
    </row>
    <row r="15" spans="1:18" ht="14.25" x14ac:dyDescent="0.2">
      <c r="A15" s="15">
        <v>5</v>
      </c>
      <c r="B15" s="28" t="s">
        <v>889</v>
      </c>
      <c r="C15" s="1252"/>
      <c r="D15" s="1253"/>
      <c r="E15" s="1253"/>
      <c r="F15" s="1253"/>
      <c r="G15" s="1253"/>
      <c r="H15" s="1253"/>
      <c r="I15" s="1253"/>
      <c r="J15" s="1253"/>
      <c r="K15" s="1253"/>
      <c r="L15" s="1254"/>
    </row>
    <row r="16" spans="1:18" ht="14.25" x14ac:dyDescent="0.2">
      <c r="A16" s="15">
        <v>6</v>
      </c>
      <c r="B16" s="28" t="s">
        <v>890</v>
      </c>
      <c r="C16" s="1252"/>
      <c r="D16" s="1253"/>
      <c r="E16" s="1253"/>
      <c r="F16" s="1253"/>
      <c r="G16" s="1253"/>
      <c r="H16" s="1253"/>
      <c r="I16" s="1253"/>
      <c r="J16" s="1253"/>
      <c r="K16" s="1253"/>
      <c r="L16" s="1254"/>
    </row>
    <row r="17" spans="1:12" ht="14.25" x14ac:dyDescent="0.2">
      <c r="A17" s="15">
        <v>7</v>
      </c>
      <c r="B17" s="28" t="s">
        <v>891</v>
      </c>
      <c r="C17" s="1252"/>
      <c r="D17" s="1253"/>
      <c r="E17" s="1253"/>
      <c r="F17" s="1253"/>
      <c r="G17" s="1253"/>
      <c r="H17" s="1253"/>
      <c r="I17" s="1253"/>
      <c r="J17" s="1253"/>
      <c r="K17" s="1253"/>
      <c r="L17" s="1254"/>
    </row>
    <row r="18" spans="1:12" ht="14.25" x14ac:dyDescent="0.2">
      <c r="A18" s="15">
        <v>8</v>
      </c>
      <c r="B18" s="28" t="s">
        <v>892</v>
      </c>
      <c r="C18" s="1252"/>
      <c r="D18" s="1253"/>
      <c r="E18" s="1253"/>
      <c r="F18" s="1253"/>
      <c r="G18" s="1253"/>
      <c r="H18" s="1253"/>
      <c r="I18" s="1253"/>
      <c r="J18" s="1253"/>
      <c r="K18" s="1253"/>
      <c r="L18" s="1254"/>
    </row>
    <row r="19" spans="1:12" ht="14.25" x14ac:dyDescent="0.2">
      <c r="A19" s="15">
        <v>9</v>
      </c>
      <c r="B19" s="28" t="s">
        <v>893</v>
      </c>
      <c r="C19" s="1252"/>
      <c r="D19" s="1253"/>
      <c r="E19" s="1253"/>
      <c r="F19" s="1253"/>
      <c r="G19" s="1253"/>
      <c r="H19" s="1253"/>
      <c r="I19" s="1253"/>
      <c r="J19" s="1253"/>
      <c r="K19" s="1253"/>
      <c r="L19" s="1254"/>
    </row>
    <row r="20" spans="1:12" ht="14.25" x14ac:dyDescent="0.2">
      <c r="A20" s="15">
        <v>10</v>
      </c>
      <c r="B20" s="28" t="s">
        <v>894</v>
      </c>
      <c r="C20" s="1252"/>
      <c r="D20" s="1253"/>
      <c r="E20" s="1253"/>
      <c r="F20" s="1253"/>
      <c r="G20" s="1253"/>
      <c r="H20" s="1253"/>
      <c r="I20" s="1253"/>
      <c r="J20" s="1253"/>
      <c r="K20" s="1253"/>
      <c r="L20" s="1254"/>
    </row>
    <row r="21" spans="1:12" ht="14.25" x14ac:dyDescent="0.2">
      <c r="A21" s="15">
        <v>11</v>
      </c>
      <c r="B21" s="28" t="s">
        <v>895</v>
      </c>
      <c r="C21" s="1252"/>
      <c r="D21" s="1253"/>
      <c r="E21" s="1253"/>
      <c r="F21" s="1253"/>
      <c r="G21" s="1253"/>
      <c r="H21" s="1253"/>
      <c r="I21" s="1253"/>
      <c r="J21" s="1253"/>
      <c r="K21" s="1253"/>
      <c r="L21" s="1254"/>
    </row>
    <row r="22" spans="1:12" ht="14.25" x14ac:dyDescent="0.2">
      <c r="A22" s="15">
        <v>12</v>
      </c>
      <c r="B22" s="28" t="s">
        <v>896</v>
      </c>
      <c r="C22" s="1252"/>
      <c r="D22" s="1253"/>
      <c r="E22" s="1253"/>
      <c r="F22" s="1253"/>
      <c r="G22" s="1253"/>
      <c r="H22" s="1253"/>
      <c r="I22" s="1253"/>
      <c r="J22" s="1253"/>
      <c r="K22" s="1253"/>
      <c r="L22" s="1254"/>
    </row>
    <row r="23" spans="1:12" ht="14.25" x14ac:dyDescent="0.2">
      <c r="A23" s="15">
        <v>13</v>
      </c>
      <c r="B23" s="28" t="s">
        <v>897</v>
      </c>
      <c r="C23" s="1252"/>
      <c r="D23" s="1253"/>
      <c r="E23" s="1253"/>
      <c r="F23" s="1253"/>
      <c r="G23" s="1253"/>
      <c r="H23" s="1253"/>
      <c r="I23" s="1253"/>
      <c r="J23" s="1253"/>
      <c r="K23" s="1253"/>
      <c r="L23" s="1254"/>
    </row>
    <row r="24" spans="1:12" ht="14.25" x14ac:dyDescent="0.2">
      <c r="A24" s="15">
        <v>14</v>
      </c>
      <c r="B24" s="28" t="s">
        <v>898</v>
      </c>
      <c r="C24" s="1252"/>
      <c r="D24" s="1253"/>
      <c r="E24" s="1253"/>
      <c r="F24" s="1253"/>
      <c r="G24" s="1253"/>
      <c r="H24" s="1253"/>
      <c r="I24" s="1253"/>
      <c r="J24" s="1253"/>
      <c r="K24" s="1253"/>
      <c r="L24" s="1254"/>
    </row>
    <row r="25" spans="1:12" s="115" customFormat="1" ht="14.25" x14ac:dyDescent="0.2">
      <c r="A25" s="114">
        <v>15</v>
      </c>
      <c r="B25" s="28" t="s">
        <v>899</v>
      </c>
      <c r="C25" s="1252"/>
      <c r="D25" s="1253"/>
      <c r="E25" s="1253"/>
      <c r="F25" s="1253"/>
      <c r="G25" s="1253"/>
      <c r="H25" s="1253"/>
      <c r="I25" s="1253"/>
      <c r="J25" s="1253"/>
      <c r="K25" s="1253"/>
      <c r="L25" s="1254"/>
    </row>
    <row r="26" spans="1:12" s="115" customFormat="1" ht="14.25" x14ac:dyDescent="0.2">
      <c r="A26" s="114">
        <v>16</v>
      </c>
      <c r="B26" s="28" t="s">
        <v>900</v>
      </c>
      <c r="C26" s="1252"/>
      <c r="D26" s="1253"/>
      <c r="E26" s="1253"/>
      <c r="F26" s="1253"/>
      <c r="G26" s="1253"/>
      <c r="H26" s="1253"/>
      <c r="I26" s="1253"/>
      <c r="J26" s="1253"/>
      <c r="K26" s="1253"/>
      <c r="L26" s="1254"/>
    </row>
    <row r="27" spans="1:12" s="115" customFormat="1" ht="14.25" x14ac:dyDescent="0.2">
      <c r="A27" s="114">
        <v>17</v>
      </c>
      <c r="B27" s="28" t="s">
        <v>901</v>
      </c>
      <c r="C27" s="1252"/>
      <c r="D27" s="1253"/>
      <c r="E27" s="1253"/>
      <c r="F27" s="1253"/>
      <c r="G27" s="1253"/>
      <c r="H27" s="1253"/>
      <c r="I27" s="1253"/>
      <c r="J27" s="1253"/>
      <c r="K27" s="1253"/>
      <c r="L27" s="1254"/>
    </row>
    <row r="28" spans="1:12" s="115" customFormat="1" ht="14.25" x14ac:dyDescent="0.2">
      <c r="A28" s="114">
        <v>18</v>
      </c>
      <c r="B28" s="28" t="s">
        <v>902</v>
      </c>
      <c r="C28" s="1252"/>
      <c r="D28" s="1253"/>
      <c r="E28" s="1253"/>
      <c r="F28" s="1253"/>
      <c r="G28" s="1253"/>
      <c r="H28" s="1253"/>
      <c r="I28" s="1253"/>
      <c r="J28" s="1253"/>
      <c r="K28" s="1253"/>
      <c r="L28" s="1254"/>
    </row>
    <row r="29" spans="1:12" s="115" customFormat="1" ht="14.25" x14ac:dyDescent="0.2">
      <c r="A29" s="114">
        <v>19</v>
      </c>
      <c r="B29" s="28" t="s">
        <v>903</v>
      </c>
      <c r="C29" s="1252"/>
      <c r="D29" s="1253"/>
      <c r="E29" s="1253"/>
      <c r="F29" s="1253"/>
      <c r="G29" s="1253"/>
      <c r="H29" s="1253"/>
      <c r="I29" s="1253"/>
      <c r="J29" s="1253"/>
      <c r="K29" s="1253"/>
      <c r="L29" s="1254"/>
    </row>
    <row r="30" spans="1:12" s="115" customFormat="1" ht="14.25" x14ac:dyDescent="0.2">
      <c r="A30" s="114">
        <v>20</v>
      </c>
      <c r="B30" s="28" t="s">
        <v>904</v>
      </c>
      <c r="C30" s="1252"/>
      <c r="D30" s="1253"/>
      <c r="E30" s="1253"/>
      <c r="F30" s="1253"/>
      <c r="G30" s="1253"/>
      <c r="H30" s="1253"/>
      <c r="I30" s="1253"/>
      <c r="J30" s="1253"/>
      <c r="K30" s="1253"/>
      <c r="L30" s="1254"/>
    </row>
    <row r="31" spans="1:12" ht="14.25" customHeight="1" x14ac:dyDescent="0.2">
      <c r="A31" s="1159" t="s">
        <v>17</v>
      </c>
      <c r="B31" s="1160"/>
      <c r="C31" s="1255"/>
      <c r="D31" s="1256"/>
      <c r="E31" s="1256"/>
      <c r="F31" s="1256"/>
      <c r="G31" s="1256"/>
      <c r="H31" s="1256"/>
      <c r="I31" s="1256"/>
      <c r="J31" s="1256"/>
      <c r="K31" s="1256"/>
      <c r="L31" s="1257"/>
    </row>
    <row r="32" spans="1:12" x14ac:dyDescent="0.2">
      <c r="A32" s="18" t="s">
        <v>353</v>
      </c>
      <c r="B32" s="18"/>
      <c r="C32" s="18"/>
      <c r="D32" s="18"/>
      <c r="E32" s="18"/>
      <c r="F32" s="18"/>
      <c r="G32" s="18"/>
      <c r="H32" s="18"/>
      <c r="I32" s="18"/>
      <c r="J32" s="18"/>
      <c r="K32" s="18"/>
      <c r="L32" s="18"/>
    </row>
    <row r="33" spans="1:13" x14ac:dyDescent="0.2">
      <c r="A33" s="17" t="s">
        <v>352</v>
      </c>
      <c r="B33" s="18"/>
      <c r="C33" s="18"/>
      <c r="D33" s="18"/>
      <c r="E33" s="18"/>
      <c r="F33" s="18"/>
      <c r="G33" s="18"/>
      <c r="H33" s="18"/>
      <c r="I33" s="18"/>
      <c r="J33" s="18"/>
      <c r="K33" s="18"/>
      <c r="L33" s="18"/>
    </row>
    <row r="34" spans="1:13" ht="15.75" customHeight="1" x14ac:dyDescent="0.2">
      <c r="A34" s="12"/>
      <c r="B34" s="12"/>
      <c r="C34" s="12"/>
      <c r="D34" s="12"/>
      <c r="E34" s="12"/>
      <c r="F34" s="12"/>
      <c r="G34" s="12"/>
      <c r="H34" s="12"/>
      <c r="I34" s="12"/>
      <c r="J34" s="12"/>
      <c r="K34" s="12"/>
      <c r="L34" s="12"/>
    </row>
    <row r="35" spans="1:13" ht="14.25" customHeight="1" x14ac:dyDescent="0.2">
      <c r="A35" s="1014"/>
      <c r="B35" s="1014"/>
      <c r="C35" s="1014"/>
      <c r="D35" s="1014"/>
      <c r="E35" s="1014"/>
      <c r="F35" s="1014"/>
      <c r="G35" s="1014"/>
      <c r="H35" s="1014"/>
      <c r="I35" s="1014"/>
      <c r="J35" s="1014"/>
      <c r="K35" s="1014"/>
      <c r="L35" s="1014"/>
    </row>
    <row r="36" spans="1:13" x14ac:dyDescent="0.2">
      <c r="A36" s="1014" t="s">
        <v>13</v>
      </c>
      <c r="B36" s="1014"/>
      <c r="C36" s="1014"/>
      <c r="D36" s="1014"/>
      <c r="E36" s="1014"/>
      <c r="F36" s="1014"/>
      <c r="G36" s="1014"/>
      <c r="H36" s="1014"/>
      <c r="I36" s="1014"/>
      <c r="J36" s="1014"/>
      <c r="K36" s="1014"/>
      <c r="L36" s="1014"/>
    </row>
    <row r="37" spans="1:13" x14ac:dyDescent="0.2">
      <c r="A37" s="1014" t="s">
        <v>18</v>
      </c>
      <c r="B37" s="1014"/>
      <c r="C37" s="1014"/>
      <c r="D37" s="1014"/>
      <c r="E37" s="1014"/>
      <c r="F37" s="1014"/>
      <c r="G37" s="1014"/>
      <c r="H37" s="1014"/>
      <c r="I37" s="1014"/>
      <c r="J37" s="1014"/>
      <c r="K37" s="1014"/>
      <c r="L37" s="1014"/>
    </row>
    <row r="38" spans="1:13" x14ac:dyDescent="0.2">
      <c r="A38" s="12" t="s">
        <v>21</v>
      </c>
      <c r="B38" s="12"/>
      <c r="C38" s="12"/>
      <c r="D38" s="12"/>
      <c r="E38" s="12"/>
      <c r="F38" s="12"/>
      <c r="J38" s="1166"/>
      <c r="K38" s="1166"/>
      <c r="L38" s="1166"/>
      <c r="M38" s="1166"/>
    </row>
    <row r="39" spans="1:13" x14ac:dyDescent="0.2">
      <c r="A39" s="1168"/>
      <c r="B39" s="1168"/>
      <c r="C39" s="1168"/>
      <c r="D39" s="1168"/>
      <c r="E39" s="1168"/>
      <c r="F39" s="1168"/>
      <c r="G39" s="1168"/>
      <c r="H39" s="1168"/>
      <c r="I39" s="1168"/>
      <c r="J39" s="1168"/>
      <c r="K39" s="1168"/>
      <c r="L39" s="1168"/>
    </row>
  </sheetData>
  <mergeCells count="18">
    <mergeCell ref="A36:L36"/>
    <mergeCell ref="A37:L37"/>
    <mergeCell ref="J38:M38"/>
    <mergeCell ref="A39:L39"/>
    <mergeCell ref="I7:L7"/>
    <mergeCell ref="A8:A9"/>
    <mergeCell ref="B8:B9"/>
    <mergeCell ref="C8:G8"/>
    <mergeCell ref="H8:L8"/>
    <mergeCell ref="A35:L35"/>
    <mergeCell ref="C11:L31"/>
    <mergeCell ref="A31:B31"/>
    <mergeCell ref="L1:N1"/>
    <mergeCell ref="A2:L2"/>
    <mergeCell ref="A3:L3"/>
    <mergeCell ref="A5:L5"/>
    <mergeCell ref="A6:B6"/>
    <mergeCell ref="F6:L6"/>
  </mergeCells>
  <printOptions horizontalCentered="1"/>
  <pageMargins left="0.5" right="0.5" top="0.23622047244094499" bottom="0" header="0.31496062992126" footer="0.31496062992126"/>
  <pageSetup paperSize="9" scale="99" orientation="landscape" r:id="rId1"/>
  <rowBreaks count="1" manualBreakCount="1">
    <brk id="3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V49"/>
  <sheetViews>
    <sheetView view="pageBreakPreview" topLeftCell="A11" zoomScale="90" zoomScaleSheetLayoutView="90" workbookViewId="0">
      <selection activeCell="A40" sqref="A40:M40"/>
    </sheetView>
  </sheetViews>
  <sheetFormatPr defaultColWidth="9.140625" defaultRowHeight="12.75" x14ac:dyDescent="0.2"/>
  <cols>
    <col min="1" max="1" width="5" style="331" customWidth="1"/>
    <col min="2" max="2" width="11.140625" style="331" customWidth="1"/>
    <col min="3" max="4" width="9.5703125" style="331" customWidth="1"/>
    <col min="5" max="5" width="8.7109375" style="331" customWidth="1"/>
    <col min="6" max="6" width="8" style="331" customWidth="1"/>
    <col min="7" max="7" width="6.42578125" style="331" bestFit="1" customWidth="1"/>
    <col min="8" max="8" width="7.85546875" style="331" customWidth="1"/>
    <col min="9" max="9" width="8.42578125" style="331" customWidth="1"/>
    <col min="10" max="10" width="6.42578125" style="331" bestFit="1" customWidth="1"/>
    <col min="11" max="11" width="8.7109375" style="331" customWidth="1"/>
    <col min="12" max="12" width="8.42578125" style="331" customWidth="1"/>
    <col min="13" max="13" width="7.140625" style="331" customWidth="1"/>
    <col min="14" max="14" width="8.140625" style="331" customWidth="1"/>
    <col min="15" max="15" width="10.5703125" style="331" bestFit="1" customWidth="1"/>
    <col min="16" max="16" width="9.5703125" style="331" bestFit="1" customWidth="1"/>
    <col min="17" max="17" width="11.5703125" style="331" bestFit="1" customWidth="1"/>
    <col min="18" max="16384" width="9.140625" style="331"/>
  </cols>
  <sheetData>
    <row r="1" spans="1:20" s="369" customFormat="1" ht="15" x14ac:dyDescent="0.2">
      <c r="H1" s="377"/>
      <c r="I1" s="377"/>
      <c r="J1" s="377"/>
      <c r="K1" s="377"/>
      <c r="L1" s="377"/>
      <c r="M1" s="377"/>
      <c r="N1" s="377"/>
      <c r="O1" s="377"/>
      <c r="P1" s="1259" t="s">
        <v>64</v>
      </c>
      <c r="Q1" s="1259"/>
      <c r="R1" s="331"/>
      <c r="S1" s="383"/>
      <c r="T1" s="383"/>
    </row>
    <row r="2" spans="1:20" s="369" customFormat="1" ht="15" x14ac:dyDescent="0.2">
      <c r="A2" s="1191" t="s">
        <v>0</v>
      </c>
      <c r="B2" s="1191"/>
      <c r="C2" s="1191"/>
      <c r="D2" s="1191"/>
      <c r="E2" s="1191"/>
      <c r="F2" s="1191"/>
      <c r="G2" s="1191"/>
      <c r="H2" s="1191"/>
      <c r="I2" s="1191"/>
      <c r="J2" s="1191"/>
      <c r="K2" s="1191"/>
      <c r="L2" s="1191"/>
      <c r="M2" s="1191"/>
      <c r="N2" s="1191"/>
      <c r="O2" s="1191"/>
      <c r="P2" s="1191"/>
      <c r="Q2" s="1191"/>
      <c r="R2" s="384"/>
      <c r="S2" s="384"/>
      <c r="T2" s="384"/>
    </row>
    <row r="3" spans="1:20" s="369" customFormat="1" ht="20.25" x14ac:dyDescent="0.2">
      <c r="A3" s="1192" t="s">
        <v>734</v>
      </c>
      <c r="B3" s="1192"/>
      <c r="C3" s="1192"/>
      <c r="D3" s="1192"/>
      <c r="E3" s="1192"/>
      <c r="F3" s="1192"/>
      <c r="G3" s="1192"/>
      <c r="H3" s="1192"/>
      <c r="I3" s="1192"/>
      <c r="J3" s="1192"/>
      <c r="K3" s="1192"/>
      <c r="L3" s="1192"/>
      <c r="M3" s="1192"/>
      <c r="N3" s="1192"/>
      <c r="O3" s="1192"/>
      <c r="P3" s="1192"/>
      <c r="Q3" s="1192"/>
      <c r="R3" s="385"/>
      <c r="S3" s="385"/>
      <c r="T3" s="385"/>
    </row>
    <row r="4" spans="1:20" s="369" customFormat="1" ht="10.5" customHeight="1" x14ac:dyDescent="0.2"/>
    <row r="5" spans="1:20" x14ac:dyDescent="0.2">
      <c r="A5" s="392"/>
      <c r="B5" s="392"/>
      <c r="C5" s="392"/>
      <c r="D5" s="392"/>
      <c r="E5" s="408"/>
      <c r="F5" s="408"/>
      <c r="G5" s="408"/>
      <c r="H5" s="408"/>
      <c r="I5" s="408"/>
      <c r="J5" s="408"/>
      <c r="K5" s="408"/>
      <c r="L5" s="408"/>
      <c r="M5" s="408"/>
      <c r="N5" s="392"/>
      <c r="O5" s="392"/>
      <c r="P5" s="408"/>
      <c r="Q5" s="175"/>
    </row>
    <row r="6" spans="1:20" ht="17.25" customHeight="1" x14ac:dyDescent="0.2">
      <c r="A6" s="1193" t="s">
        <v>802</v>
      </c>
      <c r="B6" s="1193"/>
      <c r="C6" s="1193"/>
      <c r="D6" s="1193"/>
      <c r="E6" s="1193"/>
      <c r="F6" s="1193"/>
      <c r="G6" s="1193"/>
      <c r="H6" s="1193"/>
      <c r="I6" s="1193"/>
      <c r="J6" s="1193"/>
      <c r="K6" s="1193"/>
      <c r="L6" s="1193"/>
      <c r="M6" s="1193"/>
      <c r="N6" s="1193"/>
      <c r="O6" s="1193"/>
      <c r="P6" s="1193"/>
      <c r="Q6" s="1193"/>
    </row>
    <row r="7" spans="1:20" ht="3.75" customHeight="1" x14ac:dyDescent="0.2"/>
    <row r="8" spans="1:20" ht="0.75" customHeight="1" x14ac:dyDescent="0.2"/>
    <row r="9" spans="1:20" x14ac:dyDescent="0.2">
      <c r="A9" s="1195" t="s">
        <v>157</v>
      </c>
      <c r="B9" s="1195"/>
      <c r="Q9" s="409" t="s">
        <v>22</v>
      </c>
      <c r="R9" s="175"/>
    </row>
    <row r="10" spans="1:20" ht="15.75" x14ac:dyDescent="0.2">
      <c r="A10" s="410"/>
      <c r="N10" s="1141" t="s">
        <v>823</v>
      </c>
      <c r="O10" s="1141"/>
      <c r="P10" s="1141"/>
      <c r="Q10" s="1141"/>
    </row>
    <row r="11" spans="1:20" ht="23.25" customHeight="1" x14ac:dyDescent="0.2">
      <c r="A11" s="1260" t="s">
        <v>74</v>
      </c>
      <c r="B11" s="1260" t="s">
        <v>3</v>
      </c>
      <c r="C11" s="1194" t="s">
        <v>847</v>
      </c>
      <c r="D11" s="1194"/>
      <c r="E11" s="1194"/>
      <c r="F11" s="1194" t="s">
        <v>814</v>
      </c>
      <c r="G11" s="1194"/>
      <c r="H11" s="1194"/>
      <c r="I11" s="1262" t="s">
        <v>357</v>
      </c>
      <c r="J11" s="1263"/>
      <c r="K11" s="1264"/>
      <c r="L11" s="1262" t="s">
        <v>93</v>
      </c>
      <c r="M11" s="1263"/>
      <c r="N11" s="1264"/>
      <c r="O11" s="1017" t="s">
        <v>844</v>
      </c>
      <c r="P11" s="1018"/>
      <c r="Q11" s="1019"/>
    </row>
    <row r="12" spans="1:20" ht="39.75" customHeight="1" x14ac:dyDescent="0.2">
      <c r="A12" s="1261"/>
      <c r="B12" s="1261"/>
      <c r="C12" s="237" t="s">
        <v>111</v>
      </c>
      <c r="D12" s="237" t="s">
        <v>652</v>
      </c>
      <c r="E12" s="173" t="s">
        <v>17</v>
      </c>
      <c r="F12" s="237" t="s">
        <v>111</v>
      </c>
      <c r="G12" s="237" t="s">
        <v>653</v>
      </c>
      <c r="H12" s="173" t="s">
        <v>17</v>
      </c>
      <c r="I12" s="237" t="s">
        <v>111</v>
      </c>
      <c r="J12" s="237" t="s">
        <v>653</v>
      </c>
      <c r="K12" s="173" t="s">
        <v>17</v>
      </c>
      <c r="L12" s="237" t="s">
        <v>111</v>
      </c>
      <c r="M12" s="237" t="s">
        <v>653</v>
      </c>
      <c r="N12" s="173" t="s">
        <v>17</v>
      </c>
      <c r="O12" s="237" t="s">
        <v>226</v>
      </c>
      <c r="P12" s="237" t="s">
        <v>654</v>
      </c>
      <c r="Q12" s="237" t="s">
        <v>112</v>
      </c>
    </row>
    <row r="13" spans="1:20" s="411" customFormat="1" x14ac:dyDescent="0.2">
      <c r="A13" s="90">
        <v>1</v>
      </c>
      <c r="B13" s="90">
        <v>2</v>
      </c>
      <c r="C13" s="90">
        <v>3</v>
      </c>
      <c r="D13" s="90">
        <v>4</v>
      </c>
      <c r="E13" s="90">
        <v>5</v>
      </c>
      <c r="F13" s="90">
        <v>6</v>
      </c>
      <c r="G13" s="90">
        <v>7</v>
      </c>
      <c r="H13" s="90">
        <v>8</v>
      </c>
      <c r="I13" s="90">
        <v>9</v>
      </c>
      <c r="J13" s="90">
        <v>10</v>
      </c>
      <c r="K13" s="90">
        <v>11</v>
      </c>
      <c r="L13" s="90">
        <v>12</v>
      </c>
      <c r="M13" s="90">
        <v>13</v>
      </c>
      <c r="N13" s="90">
        <v>14</v>
      </c>
      <c r="O13" s="90">
        <v>15</v>
      </c>
      <c r="P13" s="90">
        <v>16</v>
      </c>
      <c r="Q13" s="90">
        <v>17</v>
      </c>
    </row>
    <row r="14" spans="1:20" x14ac:dyDescent="0.2">
      <c r="A14" s="334">
        <v>1</v>
      </c>
      <c r="B14" s="335" t="s">
        <v>885</v>
      </c>
      <c r="C14" s="412">
        <v>201.48</v>
      </c>
      <c r="D14" s="412">
        <v>22.67</v>
      </c>
      <c r="E14" s="412">
        <f>SUM(C14:D14)</f>
        <v>224.14999999999998</v>
      </c>
      <c r="F14" s="412">
        <v>105.62</v>
      </c>
      <c r="G14" s="412">
        <v>0</v>
      </c>
      <c r="H14" s="412">
        <f>SUM(F14:G14)</f>
        <v>105.62</v>
      </c>
      <c r="I14" s="412">
        <v>47.44</v>
      </c>
      <c r="J14" s="412">
        <v>0</v>
      </c>
      <c r="K14" s="412">
        <f>SUM(I14:J14)</f>
        <v>47.44</v>
      </c>
      <c r="L14" s="412">
        <v>151.11941030000003</v>
      </c>
      <c r="M14" s="412">
        <v>16.907121199999999</v>
      </c>
      <c r="N14" s="412">
        <f>SUM(L14:M14)</f>
        <v>168.02653150000003</v>
      </c>
      <c r="O14" s="412">
        <f>F14+I14-L14</f>
        <v>1.9405896999999754</v>
      </c>
      <c r="P14" s="412">
        <f>G14+J14-M14</f>
        <v>-16.907121199999999</v>
      </c>
      <c r="Q14" s="412">
        <f>SUM(O14:P14)</f>
        <v>-14.966531500000023</v>
      </c>
    </row>
    <row r="15" spans="1:20" x14ac:dyDescent="0.2">
      <c r="A15" s="334">
        <v>2</v>
      </c>
      <c r="B15" s="335" t="s">
        <v>886</v>
      </c>
      <c r="C15" s="412">
        <v>51.99</v>
      </c>
      <c r="D15" s="412">
        <v>5.85</v>
      </c>
      <c r="E15" s="412">
        <f t="shared" ref="E15:E33" si="0">SUM(C15:D15)</f>
        <v>57.84</v>
      </c>
      <c r="F15" s="412">
        <v>27.25</v>
      </c>
      <c r="G15" s="412">
        <v>0</v>
      </c>
      <c r="H15" s="412">
        <f t="shared" ref="H15:H33" si="1">SUM(F15:G15)</f>
        <v>27.25</v>
      </c>
      <c r="I15" s="412">
        <v>12.86</v>
      </c>
      <c r="J15" s="412">
        <v>0</v>
      </c>
      <c r="K15" s="412">
        <f t="shared" ref="K15:K33" si="2">SUM(I15:J15)</f>
        <v>12.86</v>
      </c>
      <c r="L15" s="412">
        <v>40.1243719</v>
      </c>
      <c r="M15" s="412">
        <v>4.4871848999999999</v>
      </c>
      <c r="N15" s="412">
        <f t="shared" ref="N15:N33" si="3">SUM(L15:M15)</f>
        <v>44.611556800000002</v>
      </c>
      <c r="O15" s="412">
        <f t="shared" ref="O15:O23" si="4">F15+I15-L15</f>
        <v>-1.4371900000000437E-2</v>
      </c>
      <c r="P15" s="412">
        <f t="shared" ref="P15:P23" si="5">G15+J15-M15</f>
        <v>-4.4871848999999999</v>
      </c>
      <c r="Q15" s="412">
        <f t="shared" ref="Q15:Q33" si="6">SUM(O15:P15)</f>
        <v>-4.5015568000000004</v>
      </c>
    </row>
    <row r="16" spans="1:20" x14ac:dyDescent="0.2">
      <c r="A16" s="334">
        <v>3</v>
      </c>
      <c r="B16" s="335" t="s">
        <v>887</v>
      </c>
      <c r="C16" s="412">
        <v>192</v>
      </c>
      <c r="D16" s="412">
        <v>21.61</v>
      </c>
      <c r="E16" s="412">
        <f t="shared" si="0"/>
        <v>213.61</v>
      </c>
      <c r="F16" s="412">
        <v>100.66</v>
      </c>
      <c r="G16" s="412">
        <v>0</v>
      </c>
      <c r="H16" s="412">
        <f t="shared" si="1"/>
        <v>100.66</v>
      </c>
      <c r="I16" s="412">
        <v>45.93</v>
      </c>
      <c r="J16" s="412">
        <v>0</v>
      </c>
      <c r="K16" s="412">
        <f t="shared" si="2"/>
        <v>45.93</v>
      </c>
      <c r="L16" s="412">
        <v>175.0676852</v>
      </c>
      <c r="M16" s="412">
        <v>19.597269000000001</v>
      </c>
      <c r="N16" s="412">
        <f t="shared" si="3"/>
        <v>194.66495420000001</v>
      </c>
      <c r="O16" s="412">
        <f t="shared" si="4"/>
        <v>-28.477685199999996</v>
      </c>
      <c r="P16" s="412">
        <f t="shared" si="5"/>
        <v>-19.597269000000001</v>
      </c>
      <c r="Q16" s="412">
        <f t="shared" si="6"/>
        <v>-48.074954199999993</v>
      </c>
    </row>
    <row r="17" spans="1:22" x14ac:dyDescent="0.2">
      <c r="A17" s="334">
        <v>4</v>
      </c>
      <c r="B17" s="335" t="s">
        <v>888</v>
      </c>
      <c r="C17" s="412">
        <v>256.33999999999997</v>
      </c>
      <c r="D17" s="412">
        <v>28.85</v>
      </c>
      <c r="E17" s="412">
        <f t="shared" si="0"/>
        <v>285.19</v>
      </c>
      <c r="F17" s="412">
        <v>134.4</v>
      </c>
      <c r="G17" s="412">
        <v>0</v>
      </c>
      <c r="H17" s="412">
        <f t="shared" si="1"/>
        <v>134.4</v>
      </c>
      <c r="I17" s="412">
        <v>58.78</v>
      </c>
      <c r="J17" s="412">
        <v>0</v>
      </c>
      <c r="K17" s="412">
        <f t="shared" si="2"/>
        <v>58.78</v>
      </c>
      <c r="L17" s="412">
        <v>170.98773804999996</v>
      </c>
      <c r="M17" s="412">
        <v>19.141645299999997</v>
      </c>
      <c r="N17" s="412">
        <f t="shared" si="3"/>
        <v>190.12938334999996</v>
      </c>
      <c r="O17" s="412">
        <f t="shared" si="4"/>
        <v>22.192261950000045</v>
      </c>
      <c r="P17" s="412">
        <f t="shared" si="5"/>
        <v>-19.141645299999997</v>
      </c>
      <c r="Q17" s="412">
        <f t="shared" si="6"/>
        <v>3.0506166500000482</v>
      </c>
    </row>
    <row r="18" spans="1:22" x14ac:dyDescent="0.2">
      <c r="A18" s="334">
        <v>5</v>
      </c>
      <c r="B18" s="335" t="s">
        <v>889</v>
      </c>
      <c r="C18" s="412">
        <v>200.73</v>
      </c>
      <c r="D18" s="412">
        <v>22.59</v>
      </c>
      <c r="E18" s="412">
        <f t="shared" si="0"/>
        <v>223.32</v>
      </c>
      <c r="F18" s="412">
        <v>105.24</v>
      </c>
      <c r="G18" s="412">
        <v>0</v>
      </c>
      <c r="H18" s="412">
        <f t="shared" si="1"/>
        <v>105.24</v>
      </c>
      <c r="I18" s="412">
        <v>48.99</v>
      </c>
      <c r="J18" s="412">
        <v>0</v>
      </c>
      <c r="K18" s="412">
        <f t="shared" si="2"/>
        <v>48.99</v>
      </c>
      <c r="L18" s="412">
        <v>159.80513780000001</v>
      </c>
      <c r="M18" s="412">
        <v>17.8897318</v>
      </c>
      <c r="N18" s="412">
        <f t="shared" si="3"/>
        <v>177.6948696</v>
      </c>
      <c r="O18" s="412">
        <f t="shared" si="4"/>
        <v>-5.5751378000000216</v>
      </c>
      <c r="P18" s="412">
        <f t="shared" si="5"/>
        <v>-17.8897318</v>
      </c>
      <c r="Q18" s="412">
        <f t="shared" si="6"/>
        <v>-23.464869600000021</v>
      </c>
    </row>
    <row r="19" spans="1:22" x14ac:dyDescent="0.2">
      <c r="A19" s="334">
        <v>6</v>
      </c>
      <c r="B19" s="335" t="s">
        <v>890</v>
      </c>
      <c r="C19" s="412">
        <v>207.74</v>
      </c>
      <c r="D19" s="412">
        <v>23.38</v>
      </c>
      <c r="E19" s="412">
        <f t="shared" si="0"/>
        <v>231.12</v>
      </c>
      <c r="F19" s="412">
        <v>108.91</v>
      </c>
      <c r="G19" s="412">
        <v>0</v>
      </c>
      <c r="H19" s="412">
        <f t="shared" si="1"/>
        <v>108.91</v>
      </c>
      <c r="I19" s="412">
        <v>52.44</v>
      </c>
      <c r="J19" s="412">
        <v>0</v>
      </c>
      <c r="K19" s="412">
        <f t="shared" si="2"/>
        <v>52.44</v>
      </c>
      <c r="L19" s="412">
        <v>176.47336039999999</v>
      </c>
      <c r="M19" s="412">
        <v>19.769606</v>
      </c>
      <c r="N19" s="412">
        <f t="shared" si="3"/>
        <v>196.2429664</v>
      </c>
      <c r="O19" s="412">
        <f t="shared" si="4"/>
        <v>-15.123360399999996</v>
      </c>
      <c r="P19" s="412">
        <f t="shared" si="5"/>
        <v>-19.769606</v>
      </c>
      <c r="Q19" s="412">
        <f t="shared" si="6"/>
        <v>-34.892966399999992</v>
      </c>
      <c r="V19" s="331">
        <v>324</v>
      </c>
    </row>
    <row r="20" spans="1:22" x14ac:dyDescent="0.2">
      <c r="A20" s="334">
        <v>7</v>
      </c>
      <c r="B20" s="335" t="s">
        <v>891</v>
      </c>
      <c r="C20" s="412">
        <v>198.07</v>
      </c>
      <c r="D20" s="412">
        <v>22.29</v>
      </c>
      <c r="E20" s="412">
        <f t="shared" si="0"/>
        <v>220.35999999999999</v>
      </c>
      <c r="F20" s="412">
        <v>103.84</v>
      </c>
      <c r="G20" s="412">
        <v>0</v>
      </c>
      <c r="H20" s="412">
        <f t="shared" si="1"/>
        <v>103.84</v>
      </c>
      <c r="I20" s="412">
        <v>46.45</v>
      </c>
      <c r="J20" s="412">
        <v>0</v>
      </c>
      <c r="K20" s="412">
        <f t="shared" si="2"/>
        <v>46.45</v>
      </c>
      <c r="L20" s="412">
        <v>120.18692159999999</v>
      </c>
      <c r="M20" s="412">
        <v>13.466900099999998</v>
      </c>
      <c r="N20" s="412">
        <f t="shared" si="3"/>
        <v>133.65382169999998</v>
      </c>
      <c r="O20" s="412">
        <f t="shared" si="4"/>
        <v>30.10307840000003</v>
      </c>
      <c r="P20" s="412">
        <f t="shared" si="5"/>
        <v>-13.466900099999998</v>
      </c>
      <c r="Q20" s="412">
        <f t="shared" si="6"/>
        <v>16.636178300000033</v>
      </c>
      <c r="V20" s="331">
        <v>729</v>
      </c>
    </row>
    <row r="21" spans="1:22" x14ac:dyDescent="0.2">
      <c r="A21" s="334">
        <v>8</v>
      </c>
      <c r="B21" s="335" t="s">
        <v>892</v>
      </c>
      <c r="C21" s="412">
        <v>132.16</v>
      </c>
      <c r="D21" s="412">
        <v>14.87</v>
      </c>
      <c r="E21" s="412">
        <f t="shared" si="0"/>
        <v>147.03</v>
      </c>
      <c r="F21" s="412">
        <v>69.289999999999992</v>
      </c>
      <c r="G21" s="412">
        <v>0</v>
      </c>
      <c r="H21" s="412">
        <f t="shared" si="1"/>
        <v>69.289999999999992</v>
      </c>
      <c r="I21" s="412">
        <v>30.11</v>
      </c>
      <c r="J21" s="412">
        <v>0</v>
      </c>
      <c r="K21" s="412">
        <f t="shared" si="2"/>
        <v>30.11</v>
      </c>
      <c r="L21" s="412">
        <v>102.80191840000001</v>
      </c>
      <c r="M21" s="412">
        <v>11.513322000000001</v>
      </c>
      <c r="N21" s="412">
        <f t="shared" si="3"/>
        <v>114.31524040000001</v>
      </c>
      <c r="O21" s="412">
        <f t="shared" si="4"/>
        <v>-3.4019184000000138</v>
      </c>
      <c r="P21" s="412">
        <f t="shared" si="5"/>
        <v>-11.513322000000001</v>
      </c>
      <c r="Q21" s="412">
        <f t="shared" si="6"/>
        <v>-14.915240400000014</v>
      </c>
    </row>
    <row r="22" spans="1:22" x14ac:dyDescent="0.2">
      <c r="A22" s="334">
        <v>9</v>
      </c>
      <c r="B22" s="335" t="s">
        <v>893</v>
      </c>
      <c r="C22" s="412">
        <v>332.17</v>
      </c>
      <c r="D22" s="412">
        <v>37.380000000000003</v>
      </c>
      <c r="E22" s="412">
        <f t="shared" si="0"/>
        <v>369.55</v>
      </c>
      <c r="F22" s="412">
        <v>174.15</v>
      </c>
      <c r="G22" s="412">
        <v>0</v>
      </c>
      <c r="H22" s="412">
        <f t="shared" si="1"/>
        <v>174.15</v>
      </c>
      <c r="I22" s="412">
        <v>75.400000000000006</v>
      </c>
      <c r="J22" s="412">
        <v>11.58</v>
      </c>
      <c r="K22" s="412">
        <f t="shared" si="2"/>
        <v>86.98</v>
      </c>
      <c r="L22" s="412">
        <v>212.26067699999999</v>
      </c>
      <c r="M22" s="412">
        <v>23.765566</v>
      </c>
      <c r="N22" s="412">
        <f t="shared" si="3"/>
        <v>236.02624299999999</v>
      </c>
      <c r="O22" s="412">
        <f t="shared" si="4"/>
        <v>37.289323000000024</v>
      </c>
      <c r="P22" s="412">
        <f t="shared" si="5"/>
        <v>-12.185566</v>
      </c>
      <c r="Q22" s="412">
        <f t="shared" si="6"/>
        <v>25.103757000000023</v>
      </c>
    </row>
    <row r="23" spans="1:22" x14ac:dyDescent="0.2">
      <c r="A23" s="334">
        <v>10</v>
      </c>
      <c r="B23" s="335" t="s">
        <v>894</v>
      </c>
      <c r="C23" s="412">
        <v>267.69</v>
      </c>
      <c r="D23" s="412">
        <v>30.12</v>
      </c>
      <c r="E23" s="412">
        <f t="shared" si="0"/>
        <v>297.81</v>
      </c>
      <c r="F23" s="412">
        <v>140.38</v>
      </c>
      <c r="G23" s="412">
        <v>0</v>
      </c>
      <c r="H23" s="412">
        <f t="shared" si="1"/>
        <v>140.38</v>
      </c>
      <c r="I23" s="412">
        <v>64.290000000000006</v>
      </c>
      <c r="J23" s="412">
        <v>9.18</v>
      </c>
      <c r="K23" s="412">
        <f t="shared" si="2"/>
        <v>73.47</v>
      </c>
      <c r="L23" s="412">
        <v>197.1665271</v>
      </c>
      <c r="M23" s="412">
        <v>22.063706500000002</v>
      </c>
      <c r="N23" s="412">
        <f t="shared" si="3"/>
        <v>219.23023359999999</v>
      </c>
      <c r="O23" s="412">
        <f t="shared" si="4"/>
        <v>7.5034729000000198</v>
      </c>
      <c r="P23" s="412">
        <f t="shared" si="5"/>
        <v>-12.883706500000002</v>
      </c>
      <c r="Q23" s="412">
        <f t="shared" si="6"/>
        <v>-5.3802335999999826</v>
      </c>
    </row>
    <row r="24" spans="1:22" x14ac:dyDescent="0.2">
      <c r="A24" s="334">
        <v>11</v>
      </c>
      <c r="B24" s="335" t="s">
        <v>895</v>
      </c>
      <c r="C24" s="412">
        <v>65.91</v>
      </c>
      <c r="D24" s="412">
        <v>7.42</v>
      </c>
      <c r="E24" s="412">
        <f t="shared" si="0"/>
        <v>73.33</v>
      </c>
      <c r="F24" s="412">
        <v>34.19</v>
      </c>
      <c r="G24" s="412">
        <v>0</v>
      </c>
      <c r="H24" s="412">
        <f t="shared" si="1"/>
        <v>34.19</v>
      </c>
      <c r="I24" s="412">
        <v>24.37</v>
      </c>
      <c r="J24" s="412">
        <v>0</v>
      </c>
      <c r="K24" s="412">
        <f t="shared" si="2"/>
        <v>24.37</v>
      </c>
      <c r="L24" s="412">
        <v>32.800508700000002</v>
      </c>
      <c r="M24" s="412">
        <v>3.6840747999999994</v>
      </c>
      <c r="N24" s="412">
        <f t="shared" si="3"/>
        <v>36.484583499999999</v>
      </c>
      <c r="O24" s="412">
        <f>F24+I24-L24</f>
        <v>25.759491300000001</v>
      </c>
      <c r="P24" s="412">
        <f>G24+J24-M24</f>
        <v>-3.6840747999999994</v>
      </c>
      <c r="Q24" s="412">
        <f t="shared" si="6"/>
        <v>22.075416500000003</v>
      </c>
    </row>
    <row r="25" spans="1:22" x14ac:dyDescent="0.2">
      <c r="A25" s="334">
        <v>12</v>
      </c>
      <c r="B25" s="335" t="s">
        <v>896</v>
      </c>
      <c r="C25" s="412">
        <v>106.8</v>
      </c>
      <c r="D25" s="412">
        <v>12.02</v>
      </c>
      <c r="E25" s="412">
        <f t="shared" si="0"/>
        <v>118.82</v>
      </c>
      <c r="F25" s="412">
        <v>55.400000000000006</v>
      </c>
      <c r="G25" s="412">
        <v>0</v>
      </c>
      <c r="H25" s="412">
        <f t="shared" si="1"/>
        <v>55.400000000000006</v>
      </c>
      <c r="I25" s="412">
        <v>31.39</v>
      </c>
      <c r="J25" s="412">
        <v>3.49</v>
      </c>
      <c r="K25" s="412">
        <f t="shared" si="2"/>
        <v>34.880000000000003</v>
      </c>
      <c r="L25" s="412">
        <v>39.845881300000002</v>
      </c>
      <c r="M25" s="412">
        <v>4.4829891999999996</v>
      </c>
      <c r="N25" s="412">
        <f t="shared" si="3"/>
        <v>44.328870500000001</v>
      </c>
      <c r="O25" s="412">
        <f t="shared" ref="O25:O33" si="7">F25+I25-L25</f>
        <v>46.944118700000004</v>
      </c>
      <c r="P25" s="412">
        <f t="shared" ref="P25:P33" si="8">G25+J25-M25</f>
        <v>-0.99298919999999935</v>
      </c>
      <c r="Q25" s="412">
        <f t="shared" si="6"/>
        <v>45.951129500000008</v>
      </c>
    </row>
    <row r="26" spans="1:22" x14ac:dyDescent="0.2">
      <c r="A26" s="334">
        <v>13</v>
      </c>
      <c r="B26" s="335" t="s">
        <v>897</v>
      </c>
      <c r="C26" s="412">
        <v>198.46</v>
      </c>
      <c r="D26" s="412">
        <v>22.33</v>
      </c>
      <c r="E26" s="412">
        <f t="shared" si="0"/>
        <v>220.79000000000002</v>
      </c>
      <c r="F26" s="412">
        <v>102.95</v>
      </c>
      <c r="G26" s="412">
        <v>0</v>
      </c>
      <c r="H26" s="412">
        <f t="shared" si="1"/>
        <v>102.95</v>
      </c>
      <c r="I26" s="412">
        <v>63.62</v>
      </c>
      <c r="J26" s="412">
        <v>0</v>
      </c>
      <c r="K26" s="412">
        <f t="shared" si="2"/>
        <v>63.62</v>
      </c>
      <c r="L26" s="412">
        <v>108.75999999999999</v>
      </c>
      <c r="M26" s="412">
        <v>13.27</v>
      </c>
      <c r="N26" s="412">
        <f t="shared" si="3"/>
        <v>122.02999999999999</v>
      </c>
      <c r="O26" s="412">
        <f t="shared" si="7"/>
        <v>57.81</v>
      </c>
      <c r="P26" s="412">
        <f t="shared" si="8"/>
        <v>-13.27</v>
      </c>
      <c r="Q26" s="412">
        <f t="shared" si="6"/>
        <v>44.540000000000006</v>
      </c>
    </row>
    <row r="27" spans="1:22" x14ac:dyDescent="0.2">
      <c r="A27" s="334">
        <v>14</v>
      </c>
      <c r="B27" s="335" t="s">
        <v>898</v>
      </c>
      <c r="C27" s="412">
        <v>275.77999999999997</v>
      </c>
      <c r="D27" s="412">
        <v>31.03</v>
      </c>
      <c r="E27" s="412">
        <f t="shared" si="0"/>
        <v>306.80999999999995</v>
      </c>
      <c r="F27" s="412">
        <v>143.06</v>
      </c>
      <c r="G27" s="412">
        <v>0</v>
      </c>
      <c r="H27" s="412">
        <f t="shared" si="1"/>
        <v>143.06</v>
      </c>
      <c r="I27" s="412">
        <v>79.11</v>
      </c>
      <c r="J27" s="412">
        <v>0</v>
      </c>
      <c r="K27" s="412">
        <f t="shared" si="2"/>
        <v>79.11</v>
      </c>
      <c r="L27" s="412">
        <v>112.72313226000001</v>
      </c>
      <c r="M27" s="412">
        <v>12.660021739999998</v>
      </c>
      <c r="N27" s="412">
        <f t="shared" si="3"/>
        <v>125.38315400000002</v>
      </c>
      <c r="O27" s="412">
        <f t="shared" si="7"/>
        <v>109.44686774</v>
      </c>
      <c r="P27" s="412">
        <f t="shared" si="8"/>
        <v>-12.660021739999998</v>
      </c>
      <c r="Q27" s="412">
        <f t="shared" si="6"/>
        <v>96.786845999999997</v>
      </c>
    </row>
    <row r="28" spans="1:22" x14ac:dyDescent="0.2">
      <c r="A28" s="334">
        <v>15</v>
      </c>
      <c r="B28" s="335" t="s">
        <v>899</v>
      </c>
      <c r="C28" s="412">
        <v>138.07</v>
      </c>
      <c r="D28" s="412">
        <v>15.54</v>
      </c>
      <c r="E28" s="412">
        <f t="shared" si="0"/>
        <v>153.60999999999999</v>
      </c>
      <c r="F28" s="412">
        <v>71.62</v>
      </c>
      <c r="G28" s="412">
        <v>0</v>
      </c>
      <c r="H28" s="412">
        <f t="shared" si="1"/>
        <v>71.62</v>
      </c>
      <c r="I28" s="412">
        <v>41.3</v>
      </c>
      <c r="J28" s="412">
        <v>0</v>
      </c>
      <c r="K28" s="412">
        <f t="shared" si="2"/>
        <v>41.3</v>
      </c>
      <c r="L28" s="412">
        <v>50.248084000000006</v>
      </c>
      <c r="M28" s="412">
        <v>5.6418559999999998</v>
      </c>
      <c r="N28" s="412">
        <f t="shared" si="3"/>
        <v>55.889940000000003</v>
      </c>
      <c r="O28" s="412">
        <f t="shared" si="7"/>
        <v>62.671915999999996</v>
      </c>
      <c r="P28" s="412">
        <f t="shared" si="8"/>
        <v>-5.6418559999999998</v>
      </c>
      <c r="Q28" s="412">
        <f t="shared" si="6"/>
        <v>57.030059999999999</v>
      </c>
    </row>
    <row r="29" spans="1:22" x14ac:dyDescent="0.2">
      <c r="A29" s="334">
        <v>16</v>
      </c>
      <c r="B29" s="335" t="s">
        <v>900</v>
      </c>
      <c r="C29" s="412">
        <v>98.54</v>
      </c>
      <c r="D29" s="412">
        <v>11.09</v>
      </c>
      <c r="E29" s="412">
        <f t="shared" si="0"/>
        <v>109.63000000000001</v>
      </c>
      <c r="F29" s="412">
        <v>51.12</v>
      </c>
      <c r="G29" s="412">
        <v>0</v>
      </c>
      <c r="H29" s="412">
        <f t="shared" si="1"/>
        <v>51.12</v>
      </c>
      <c r="I29" s="412">
        <v>34.5</v>
      </c>
      <c r="J29" s="412">
        <v>10.029999999999999</v>
      </c>
      <c r="K29" s="412">
        <f t="shared" si="2"/>
        <v>44.53</v>
      </c>
      <c r="L29" s="412">
        <v>69.655586150000005</v>
      </c>
      <c r="M29" s="412">
        <v>7.8214922500000004</v>
      </c>
      <c r="N29" s="412">
        <f t="shared" si="3"/>
        <v>77.477078400000011</v>
      </c>
      <c r="O29" s="412">
        <f t="shared" si="7"/>
        <v>15.96441385</v>
      </c>
      <c r="P29" s="412">
        <f t="shared" si="8"/>
        <v>2.208507749999999</v>
      </c>
      <c r="Q29" s="412">
        <f t="shared" si="6"/>
        <v>18.172921599999999</v>
      </c>
    </row>
    <row r="30" spans="1:22" x14ac:dyDescent="0.2">
      <c r="A30" s="334">
        <v>17</v>
      </c>
      <c r="B30" s="335" t="s">
        <v>901</v>
      </c>
      <c r="C30" s="412">
        <v>84.51</v>
      </c>
      <c r="D30" s="412">
        <v>9.51</v>
      </c>
      <c r="E30" s="412">
        <f t="shared" si="0"/>
        <v>94.02000000000001</v>
      </c>
      <c r="F30" s="412">
        <v>43.839999999999996</v>
      </c>
      <c r="G30" s="412">
        <v>0</v>
      </c>
      <c r="H30" s="412">
        <f t="shared" si="1"/>
        <v>43.839999999999996</v>
      </c>
      <c r="I30" s="412">
        <v>26.39</v>
      </c>
      <c r="J30" s="412">
        <v>0</v>
      </c>
      <c r="K30" s="412">
        <f t="shared" si="2"/>
        <v>26.39</v>
      </c>
      <c r="L30" s="412">
        <v>30.180941000000001</v>
      </c>
      <c r="M30" s="412">
        <v>3.3862440000000005</v>
      </c>
      <c r="N30" s="412">
        <f t="shared" si="3"/>
        <v>33.567185000000002</v>
      </c>
      <c r="O30" s="412">
        <f t="shared" si="7"/>
        <v>40.049058999999986</v>
      </c>
      <c r="P30" s="412">
        <f t="shared" si="8"/>
        <v>-3.3862440000000005</v>
      </c>
      <c r="Q30" s="412">
        <f t="shared" si="6"/>
        <v>36.662814999999988</v>
      </c>
    </row>
    <row r="31" spans="1:22" x14ac:dyDescent="0.2">
      <c r="A31" s="334">
        <v>18</v>
      </c>
      <c r="B31" s="335" t="s">
        <v>902</v>
      </c>
      <c r="C31" s="412">
        <v>266.39999999999998</v>
      </c>
      <c r="D31" s="412">
        <v>29.98</v>
      </c>
      <c r="E31" s="412">
        <f t="shared" si="0"/>
        <v>296.38</v>
      </c>
      <c r="F31" s="412">
        <v>138.20000000000002</v>
      </c>
      <c r="G31" s="412">
        <v>0</v>
      </c>
      <c r="H31" s="412">
        <f t="shared" si="1"/>
        <v>138.20000000000002</v>
      </c>
      <c r="I31" s="412">
        <v>78.069999999999993</v>
      </c>
      <c r="J31" s="412">
        <v>0</v>
      </c>
      <c r="K31" s="412">
        <f t="shared" si="2"/>
        <v>78.069999999999993</v>
      </c>
      <c r="L31" s="412">
        <v>128.05560700000001</v>
      </c>
      <c r="M31" s="412">
        <v>14.365388000000001</v>
      </c>
      <c r="N31" s="412">
        <f t="shared" si="3"/>
        <v>142.420995</v>
      </c>
      <c r="O31" s="412">
        <f t="shared" si="7"/>
        <v>88.214393000000001</v>
      </c>
      <c r="P31" s="412">
        <f t="shared" si="8"/>
        <v>-14.365388000000001</v>
      </c>
      <c r="Q31" s="412">
        <f t="shared" si="6"/>
        <v>73.849005000000005</v>
      </c>
    </row>
    <row r="32" spans="1:22" x14ac:dyDescent="0.2">
      <c r="A32" s="334">
        <v>19</v>
      </c>
      <c r="B32" s="335" t="s">
        <v>903</v>
      </c>
      <c r="C32" s="412">
        <v>157.66999999999999</v>
      </c>
      <c r="D32" s="412">
        <v>17.73</v>
      </c>
      <c r="E32" s="412">
        <f t="shared" si="0"/>
        <v>175.39999999999998</v>
      </c>
      <c r="F32" s="412">
        <v>81.8</v>
      </c>
      <c r="G32" s="412">
        <v>0</v>
      </c>
      <c r="H32" s="412">
        <f t="shared" si="1"/>
        <v>81.8</v>
      </c>
      <c r="I32" s="412">
        <v>44.16</v>
      </c>
      <c r="J32" s="412">
        <v>0</v>
      </c>
      <c r="K32" s="412">
        <f t="shared" si="2"/>
        <v>44.16</v>
      </c>
      <c r="L32" s="412">
        <v>51.775439400000003</v>
      </c>
      <c r="M32" s="412">
        <v>5.8173896000000003</v>
      </c>
      <c r="N32" s="412">
        <f t="shared" si="3"/>
        <v>57.592829000000002</v>
      </c>
      <c r="O32" s="412">
        <f t="shared" si="7"/>
        <v>74.184560599999998</v>
      </c>
      <c r="P32" s="412">
        <f t="shared" si="8"/>
        <v>-5.8173896000000003</v>
      </c>
      <c r="Q32" s="412">
        <f t="shared" si="6"/>
        <v>68.367170999999999</v>
      </c>
    </row>
    <row r="33" spans="1:17" x14ac:dyDescent="0.2">
      <c r="A33" s="334">
        <v>20</v>
      </c>
      <c r="B33" s="335" t="s">
        <v>904</v>
      </c>
      <c r="C33" s="412">
        <v>323.95999999999998</v>
      </c>
      <c r="D33" s="412">
        <v>36.46</v>
      </c>
      <c r="E33" s="412">
        <f t="shared" si="0"/>
        <v>360.41999999999996</v>
      </c>
      <c r="F33" s="412">
        <v>168.05</v>
      </c>
      <c r="G33" s="412">
        <v>0</v>
      </c>
      <c r="H33" s="412">
        <f t="shared" si="1"/>
        <v>168.05</v>
      </c>
      <c r="I33" s="412">
        <v>98.63</v>
      </c>
      <c r="J33" s="412">
        <v>0</v>
      </c>
      <c r="K33" s="412">
        <f t="shared" si="2"/>
        <v>98.63</v>
      </c>
      <c r="L33" s="412">
        <v>155.86378000000002</v>
      </c>
      <c r="M33" s="412">
        <v>17.503520000000002</v>
      </c>
      <c r="N33" s="412">
        <f t="shared" si="3"/>
        <v>173.36730000000003</v>
      </c>
      <c r="O33" s="412">
        <f t="shared" si="7"/>
        <v>110.81621999999999</v>
      </c>
      <c r="P33" s="412">
        <f t="shared" si="8"/>
        <v>-17.503520000000002</v>
      </c>
      <c r="Q33" s="412">
        <f t="shared" si="6"/>
        <v>93.312699999999978</v>
      </c>
    </row>
    <row r="34" spans="1:17" x14ac:dyDescent="0.2">
      <c r="A34" s="669" t="s">
        <v>17</v>
      </c>
      <c r="B34" s="335"/>
      <c r="C34" s="413">
        <f>SUM(C14:C33)</f>
        <v>3756.4700000000012</v>
      </c>
      <c r="D34" s="807">
        <f t="shared" ref="D34:Q34" si="9">SUM(D14:D33)</f>
        <v>422.71999999999997</v>
      </c>
      <c r="E34" s="413">
        <f t="shared" si="9"/>
        <v>4179.1900000000005</v>
      </c>
      <c r="F34" s="413">
        <f t="shared" si="9"/>
        <v>1959.9699999999998</v>
      </c>
      <c r="G34" s="413">
        <f t="shared" si="9"/>
        <v>0</v>
      </c>
      <c r="H34" s="413">
        <f t="shared" si="9"/>
        <v>1959.9699999999998</v>
      </c>
      <c r="I34" s="413">
        <f t="shared" si="9"/>
        <v>1004.23</v>
      </c>
      <c r="J34" s="807">
        <f t="shared" si="9"/>
        <v>34.28</v>
      </c>
      <c r="K34" s="413">
        <f t="shared" si="9"/>
        <v>1038.51</v>
      </c>
      <c r="L34" s="413">
        <f t="shared" si="9"/>
        <v>2285.9027075600002</v>
      </c>
      <c r="M34" s="413">
        <f t="shared" si="9"/>
        <v>257.23502838999997</v>
      </c>
      <c r="N34" s="413">
        <f t="shared" si="9"/>
        <v>2543.1377359500002</v>
      </c>
      <c r="O34" s="413">
        <f t="shared" si="9"/>
        <v>678.29729244000009</v>
      </c>
      <c r="P34" s="781">
        <f t="shared" si="9"/>
        <v>-222.95502839</v>
      </c>
      <c r="Q34" s="413">
        <f t="shared" si="9"/>
        <v>455.34226405000004</v>
      </c>
    </row>
    <row r="35" spans="1:17" s="797" customFormat="1" x14ac:dyDescent="0.2">
      <c r="A35" s="795"/>
      <c r="B35" s="175"/>
      <c r="C35" s="802">
        <f>'T7ACC_UPY_Utlsn '!C32</f>
        <v>2762.420000000001</v>
      </c>
      <c r="D35" s="808">
        <f>'T7ACC_UPY_Utlsn '!D32</f>
        <v>306.42000000000007</v>
      </c>
      <c r="E35" s="802">
        <f>'T7ACC_UPY_Utlsn '!E32</f>
        <v>3068.8399999999997</v>
      </c>
      <c r="F35" s="802">
        <f>'T7ACC_UPY_Utlsn '!F32</f>
        <v>961.74</v>
      </c>
      <c r="G35" s="802">
        <f>'T7ACC_UPY_Utlsn '!G32</f>
        <v>0</v>
      </c>
      <c r="H35" s="802">
        <f>'T7ACC_UPY_Utlsn '!H32</f>
        <v>961.74</v>
      </c>
      <c r="I35" s="802">
        <f>'T7ACC_UPY_Utlsn '!I32</f>
        <v>714.24</v>
      </c>
      <c r="J35" s="808">
        <f>'T7ACC_UPY_Utlsn '!J32</f>
        <v>20.34</v>
      </c>
      <c r="K35" s="802">
        <f>'T7ACC_UPY_Utlsn '!K32</f>
        <v>734.58</v>
      </c>
      <c r="L35" s="802">
        <f>'T7ACC_UPY_Utlsn '!L32</f>
        <v>1771.9379142933333</v>
      </c>
      <c r="M35" s="802">
        <f>'T7ACC_UPY_Utlsn '!M32</f>
        <v>196.30478411666667</v>
      </c>
      <c r="N35" s="802">
        <f>'T7ACC_UPY_Utlsn '!N32</f>
        <v>1968.24269841</v>
      </c>
      <c r="O35" s="802">
        <f>'T7ACC_UPY_Utlsn '!O32</f>
        <v>-95.95791429333336</v>
      </c>
      <c r="P35" s="802">
        <f>'T7ACC_UPY_Utlsn '!P32</f>
        <v>-175.96478411666669</v>
      </c>
      <c r="Q35" s="802">
        <f>'T7ACC_UPY_Utlsn '!Q32</f>
        <v>-271.92269841000012</v>
      </c>
    </row>
    <row r="36" spans="1:17" s="797" customFormat="1" x14ac:dyDescent="0.2">
      <c r="A36" s="795"/>
      <c r="B36" s="175"/>
      <c r="C36" s="802">
        <f>C34+C35</f>
        <v>6518.8900000000021</v>
      </c>
      <c r="D36" s="808">
        <f t="shared" ref="D36:Q36" si="10">D34+D35</f>
        <v>729.1400000000001</v>
      </c>
      <c r="E36" s="803">
        <f t="shared" si="10"/>
        <v>7248.0300000000007</v>
      </c>
      <c r="F36" s="802">
        <f t="shared" si="10"/>
        <v>2921.71</v>
      </c>
      <c r="G36" s="802">
        <f t="shared" si="10"/>
        <v>0</v>
      </c>
      <c r="H36" s="803">
        <f t="shared" si="10"/>
        <v>2921.71</v>
      </c>
      <c r="I36" s="802">
        <f t="shared" si="10"/>
        <v>1718.47</v>
      </c>
      <c r="J36" s="808">
        <f t="shared" si="10"/>
        <v>54.620000000000005</v>
      </c>
      <c r="K36" s="803">
        <f t="shared" si="10"/>
        <v>1773.0900000000001</v>
      </c>
      <c r="L36" s="802">
        <f t="shared" si="10"/>
        <v>4057.8406218533337</v>
      </c>
      <c r="M36" s="802">
        <f t="shared" si="10"/>
        <v>453.53981250666664</v>
      </c>
      <c r="N36" s="803">
        <f t="shared" si="10"/>
        <v>4511.3804343600004</v>
      </c>
      <c r="O36" s="802">
        <f t="shared" si="10"/>
        <v>582.33937814666672</v>
      </c>
      <c r="P36" s="802">
        <f t="shared" si="10"/>
        <v>-398.91981250666669</v>
      </c>
      <c r="Q36" s="802">
        <f t="shared" si="10"/>
        <v>183.41956563999992</v>
      </c>
    </row>
    <row r="37" spans="1:17" s="797" customFormat="1" x14ac:dyDescent="0.2">
      <c r="A37" s="795"/>
      <c r="B37" s="175"/>
      <c r="C37" s="802"/>
      <c r="D37" s="802"/>
      <c r="E37" s="802"/>
      <c r="F37" s="802"/>
      <c r="G37" s="802"/>
      <c r="H37" s="778">
        <f>H36/E36</f>
        <v>0.40310401584982397</v>
      </c>
      <c r="I37" s="802"/>
      <c r="J37" s="799">
        <f>J34/D34</f>
        <v>8.109386828160485E-2</v>
      </c>
      <c r="K37" s="778">
        <f>K36/E36</f>
        <v>0.24463060997264083</v>
      </c>
      <c r="L37" s="811">
        <f>L36/N36</f>
        <v>0.89946761992130519</v>
      </c>
      <c r="M37" s="811">
        <f>M36/N36</f>
        <v>0.10053238007869476</v>
      </c>
      <c r="N37" s="778">
        <f>N36/E36</f>
        <v>0.62242849910389442</v>
      </c>
      <c r="O37" s="802"/>
      <c r="P37" s="802"/>
      <c r="Q37" s="778">
        <f>Q36/E36</f>
        <v>2.5306126718570413E-2</v>
      </c>
    </row>
    <row r="38" spans="1:17" s="671" customFormat="1" x14ac:dyDescent="0.2">
      <c r="A38" s="1258" t="s">
        <v>655</v>
      </c>
      <c r="B38" s="1258"/>
      <c r="C38" s="1258"/>
      <c r="D38" s="1258"/>
      <c r="E38" s="1258"/>
      <c r="F38" s="1258"/>
      <c r="G38" s="1258"/>
      <c r="H38" s="1258"/>
      <c r="I38" s="1258"/>
      <c r="J38" s="1258"/>
      <c r="K38" s="1258"/>
      <c r="L38" s="1258"/>
      <c r="M38" s="1258"/>
      <c r="N38" s="1258"/>
      <c r="O38" s="1258"/>
      <c r="P38" s="1258"/>
      <c r="Q38" s="1258"/>
    </row>
    <row r="39" spans="1:17" x14ac:dyDescent="0.2">
      <c r="A39" s="1187" t="s">
        <v>1013</v>
      </c>
      <c r="B39" s="1187"/>
      <c r="C39" s="1187"/>
      <c r="D39" s="1187"/>
      <c r="E39" s="1187"/>
      <c r="F39" s="1187"/>
      <c r="G39" s="1187"/>
      <c r="H39" s="1187"/>
      <c r="I39" s="1187"/>
      <c r="J39" s="1187"/>
      <c r="K39" s="1187"/>
      <c r="L39" s="1187"/>
      <c r="M39" s="1187"/>
      <c r="N39" s="1187"/>
      <c r="O39" s="1187"/>
      <c r="P39" s="1187"/>
      <c r="Q39" s="1187"/>
    </row>
    <row r="40" spans="1:17" ht="14.25" customHeight="1" x14ac:dyDescent="0.2">
      <c r="A40" s="1188" t="s">
        <v>1020</v>
      </c>
      <c r="B40" s="1188"/>
      <c r="C40" s="1188"/>
      <c r="D40" s="1188"/>
      <c r="E40" s="1188"/>
      <c r="F40" s="1188"/>
      <c r="G40" s="1188"/>
      <c r="H40" s="1188"/>
      <c r="I40" s="1188"/>
      <c r="J40" s="1188"/>
      <c r="K40" s="1188"/>
      <c r="L40" s="1188"/>
      <c r="M40" s="1188"/>
    </row>
    <row r="41" spans="1:17" ht="15.75" customHeight="1" x14ac:dyDescent="0.2">
      <c r="A41" s="1188" t="s">
        <v>1019</v>
      </c>
      <c r="B41" s="1188"/>
      <c r="C41" s="1188"/>
      <c r="D41" s="1188"/>
      <c r="E41" s="1188"/>
      <c r="F41" s="1188"/>
      <c r="G41" s="1188"/>
      <c r="H41" s="1188"/>
      <c r="I41" s="1188"/>
      <c r="J41" s="1188"/>
      <c r="K41" s="1188"/>
      <c r="L41" s="1188"/>
      <c r="M41" s="1188"/>
      <c r="N41" s="242"/>
      <c r="O41" s="242"/>
      <c r="P41" s="242"/>
      <c r="Q41" s="242"/>
    </row>
    <row r="42" spans="1:17" ht="15.75" customHeight="1" x14ac:dyDescent="0.2">
      <c r="A42" s="377" t="s">
        <v>11</v>
      </c>
      <c r="B42" s="377"/>
      <c r="C42" s="377"/>
      <c r="D42" s="377"/>
      <c r="E42" s="377"/>
      <c r="F42" s="377"/>
      <c r="G42" s="377"/>
      <c r="H42" s="377"/>
      <c r="I42" s="377"/>
      <c r="K42" s="377"/>
      <c r="L42" s="377"/>
      <c r="M42" s="377"/>
      <c r="P42" s="1064"/>
      <c r="Q42" s="1064"/>
    </row>
    <row r="43" spans="1:17" ht="12.75" customHeight="1" x14ac:dyDescent="0.2">
      <c r="A43" s="1064" t="s">
        <v>13</v>
      </c>
      <c r="B43" s="1064"/>
      <c r="C43" s="1064"/>
      <c r="D43" s="1064"/>
      <c r="E43" s="1064"/>
      <c r="F43" s="1064"/>
      <c r="G43" s="1064"/>
      <c r="H43" s="1064"/>
      <c r="I43" s="1064"/>
      <c r="J43" s="1064"/>
      <c r="K43" s="1064"/>
      <c r="L43" s="1064"/>
      <c r="M43" s="1064"/>
      <c r="N43" s="1064"/>
      <c r="O43" s="1064"/>
      <c r="P43" s="1064"/>
      <c r="Q43" s="1064"/>
    </row>
    <row r="44" spans="1:17" ht="12.75" customHeight="1" x14ac:dyDescent="0.2">
      <c r="A44" s="1064" t="s">
        <v>18</v>
      </c>
      <c r="B44" s="1064"/>
      <c r="C44" s="1064"/>
      <c r="D44" s="1064"/>
      <c r="E44" s="1064"/>
      <c r="F44" s="1064"/>
      <c r="G44" s="1064"/>
      <c r="H44" s="1064"/>
      <c r="I44" s="1064"/>
      <c r="J44" s="1064"/>
      <c r="K44" s="1064"/>
      <c r="L44" s="1064"/>
      <c r="M44" s="1064"/>
      <c r="N44" s="1064"/>
      <c r="O44" s="1064"/>
      <c r="P44" s="1064"/>
      <c r="Q44" s="1064"/>
    </row>
    <row r="45" spans="1:17" s="816" customFormat="1" ht="12.75" customHeight="1" x14ac:dyDescent="0.2">
      <c r="A45" s="814"/>
      <c r="B45" s="814"/>
      <c r="C45" s="814"/>
      <c r="D45" s="814"/>
      <c r="E45" s="814"/>
      <c r="F45" s="814"/>
      <c r="G45" s="814"/>
      <c r="H45" s="814"/>
      <c r="I45" s="814"/>
      <c r="J45" s="814"/>
      <c r="K45" s="814"/>
      <c r="L45" s="814"/>
      <c r="M45" s="814"/>
      <c r="N45" s="814"/>
      <c r="O45" s="814"/>
      <c r="P45" s="814"/>
      <c r="Q45" s="814"/>
    </row>
    <row r="46" spans="1:17" x14ac:dyDescent="0.2">
      <c r="B46" s="904">
        <v>43893</v>
      </c>
      <c r="C46" s="905"/>
      <c r="D46" s="905"/>
    </row>
    <row r="47" spans="1:17" ht="51" x14ac:dyDescent="0.2">
      <c r="B47" s="906" t="s">
        <v>1051</v>
      </c>
      <c r="C47" s="905"/>
      <c r="D47" s="909" t="s">
        <v>1052</v>
      </c>
    </row>
    <row r="48" spans="1:17" x14ac:dyDescent="0.2">
      <c r="B48" s="906" t="s">
        <v>1050</v>
      </c>
      <c r="C48" s="905"/>
      <c r="D48" s="906" t="s">
        <v>1049</v>
      </c>
    </row>
    <row r="49" spans="2:4" x14ac:dyDescent="0.2">
      <c r="B49" s="907">
        <f>87.86+1095.731</f>
        <v>1183.5909999999999</v>
      </c>
      <c r="C49" s="905"/>
      <c r="D49" s="908">
        <f>D36+'AT-8_Hon_CCH_Pry'!F33</f>
        <v>1053.0800000000002</v>
      </c>
    </row>
  </sheetData>
  <mergeCells count="20">
    <mergeCell ref="A44:Q44"/>
    <mergeCell ref="N10:Q10"/>
    <mergeCell ref="A6:Q6"/>
    <mergeCell ref="A11:A12"/>
    <mergeCell ref="B11:B12"/>
    <mergeCell ref="I11:K11"/>
    <mergeCell ref="A9:B9"/>
    <mergeCell ref="A39:Q39"/>
    <mergeCell ref="O11:Q11"/>
    <mergeCell ref="L11:N11"/>
    <mergeCell ref="A43:Q43"/>
    <mergeCell ref="P42:Q42"/>
    <mergeCell ref="C11:E11"/>
    <mergeCell ref="F11:H11"/>
    <mergeCell ref="A38:Q38"/>
    <mergeCell ref="A40:M40"/>
    <mergeCell ref="A41:M41"/>
    <mergeCell ref="P1:Q1"/>
    <mergeCell ref="A2:Q2"/>
    <mergeCell ref="A3:Q3"/>
  </mergeCells>
  <phoneticPr fontId="0" type="noConversion"/>
  <printOptions horizontalCentered="1"/>
  <pageMargins left="0.5" right="0.5" top="0.23622047244094499" bottom="0" header="0.31496062992126" footer="0.31496062992126"/>
  <pageSetup paperSize="9" scale="9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U38"/>
  <sheetViews>
    <sheetView view="pageBreakPreview" topLeftCell="A10" zoomScale="90" zoomScaleSheetLayoutView="90" workbookViewId="0">
      <selection activeCell="N12" sqref="N12:N31"/>
    </sheetView>
  </sheetViews>
  <sheetFormatPr defaultColWidth="9.140625" defaultRowHeight="12.75" x14ac:dyDescent="0.2"/>
  <cols>
    <col min="1" max="1" width="4.28515625" style="69" customWidth="1"/>
    <col min="2" max="2" width="11.42578125" style="69" customWidth="1"/>
    <col min="3" max="3" width="9.140625" style="69" customWidth="1"/>
    <col min="4" max="4" width="8.7109375" style="69" customWidth="1"/>
    <col min="5" max="5" width="10.5703125" style="69" customWidth="1"/>
    <col min="6" max="7" width="7.28515625" style="69" customWidth="1"/>
    <col min="8" max="8" width="8.140625" style="69" customWidth="1"/>
    <col min="9" max="9" width="9.28515625" style="69" customWidth="1"/>
    <col min="10" max="10" width="10" style="69" customWidth="1"/>
    <col min="11" max="11" width="9.5703125" style="69" customWidth="1"/>
    <col min="12" max="12" width="8.7109375" style="69" customWidth="1"/>
    <col min="13" max="13" width="7.85546875" style="69" customWidth="1"/>
    <col min="14" max="14" width="8.28515625" style="69" bestFit="1" customWidth="1"/>
    <col min="15" max="15" width="11.28515625" style="69" bestFit="1" customWidth="1"/>
    <col min="16" max="16" width="11.85546875" style="69" customWidth="1"/>
    <col min="17" max="17" width="9.7109375" style="69" customWidth="1"/>
    <col min="18" max="16384" width="9.140625" style="69"/>
  </cols>
  <sheetData>
    <row r="1" spans="1:21" s="77" customFormat="1" ht="15" x14ac:dyDescent="0.2">
      <c r="H1" s="168"/>
      <c r="I1" s="168"/>
      <c r="J1" s="168"/>
      <c r="K1" s="168"/>
      <c r="L1" s="168"/>
      <c r="M1" s="168"/>
      <c r="N1" s="168"/>
      <c r="O1" s="168"/>
      <c r="P1" s="1269" t="s">
        <v>92</v>
      </c>
      <c r="Q1" s="1269"/>
      <c r="R1" s="1268"/>
      <c r="S1" s="69"/>
      <c r="T1" s="169"/>
      <c r="U1" s="169"/>
    </row>
    <row r="2" spans="1:21" s="77" customFormat="1" ht="18" x14ac:dyDescent="0.25">
      <c r="A2" s="1230" t="s">
        <v>0</v>
      </c>
      <c r="B2" s="1230"/>
      <c r="C2" s="1230"/>
      <c r="D2" s="1230"/>
      <c r="E2" s="1230"/>
      <c r="F2" s="1230"/>
      <c r="G2" s="1230"/>
      <c r="H2" s="1230"/>
      <c r="I2" s="1230"/>
      <c r="J2" s="1230"/>
      <c r="K2" s="1230"/>
      <c r="L2" s="1230"/>
      <c r="M2" s="1230"/>
      <c r="N2" s="1230"/>
      <c r="O2" s="1230"/>
      <c r="P2" s="1230"/>
      <c r="Q2" s="1230"/>
      <c r="R2" s="1268"/>
      <c r="S2" s="170"/>
      <c r="T2" s="170"/>
      <c r="U2" s="170"/>
    </row>
    <row r="3" spans="1:21" s="77" customFormat="1" ht="20.25" x14ac:dyDescent="0.3">
      <c r="A3" s="1265" t="s">
        <v>734</v>
      </c>
      <c r="B3" s="1265"/>
      <c r="C3" s="1265"/>
      <c r="D3" s="1265"/>
      <c r="E3" s="1265"/>
      <c r="F3" s="1265"/>
      <c r="G3" s="1265"/>
      <c r="H3" s="1265"/>
      <c r="I3" s="1265"/>
      <c r="J3" s="1265"/>
      <c r="K3" s="1265"/>
      <c r="L3" s="1265"/>
      <c r="M3" s="1265"/>
      <c r="N3" s="1265"/>
      <c r="O3" s="1265"/>
      <c r="P3" s="1265"/>
      <c r="Q3" s="1265"/>
      <c r="R3" s="1268"/>
      <c r="S3" s="171"/>
      <c r="T3" s="171"/>
      <c r="U3" s="171"/>
    </row>
    <row r="4" spans="1:21" s="77" customFormat="1" ht="10.5" customHeight="1" x14ac:dyDescent="0.2">
      <c r="R4" s="1268"/>
    </row>
    <row r="5" spans="1:21" ht="18.600000000000001" customHeight="1" x14ac:dyDescent="0.25">
      <c r="B5" s="203"/>
      <c r="C5" s="203"/>
      <c r="D5" s="1266" t="s">
        <v>803</v>
      </c>
      <c r="E5" s="1266"/>
      <c r="F5" s="1266"/>
      <c r="G5" s="1266"/>
      <c r="H5" s="1266"/>
      <c r="I5" s="1266"/>
      <c r="J5" s="1266"/>
      <c r="K5" s="1266"/>
      <c r="L5" s="1266"/>
      <c r="M5" s="1266"/>
      <c r="N5" s="1266"/>
      <c r="O5" s="1266"/>
      <c r="R5" s="1268"/>
    </row>
    <row r="6" spans="1:21" ht="5.45" customHeight="1" x14ac:dyDescent="0.2">
      <c r="R6" s="1268"/>
    </row>
    <row r="7" spans="1:21" x14ac:dyDescent="0.2">
      <c r="A7" s="1227" t="s">
        <v>157</v>
      </c>
      <c r="B7" s="1227"/>
      <c r="Q7" s="163" t="s">
        <v>22</v>
      </c>
      <c r="R7" s="1268"/>
    </row>
    <row r="8" spans="1:21" ht="15.75" x14ac:dyDescent="0.25">
      <c r="A8" s="164"/>
      <c r="N8" s="1184" t="s">
        <v>823</v>
      </c>
      <c r="O8" s="1184"/>
      <c r="P8" s="1184"/>
      <c r="Q8" s="1184"/>
      <c r="R8" s="1268"/>
      <c r="S8" s="72"/>
    </row>
    <row r="9" spans="1:21" ht="28.5" customHeight="1" x14ac:dyDescent="0.2">
      <c r="A9" s="1260" t="s">
        <v>74</v>
      </c>
      <c r="B9" s="1260" t="s">
        <v>3</v>
      </c>
      <c r="C9" s="1194" t="s">
        <v>846</v>
      </c>
      <c r="D9" s="1194"/>
      <c r="E9" s="1194"/>
      <c r="F9" s="1194" t="s">
        <v>815</v>
      </c>
      <c r="G9" s="1194"/>
      <c r="H9" s="1194"/>
      <c r="I9" s="1262" t="s">
        <v>357</v>
      </c>
      <c r="J9" s="1263"/>
      <c r="K9" s="1264"/>
      <c r="L9" s="1262" t="s">
        <v>93</v>
      </c>
      <c r="M9" s="1263"/>
      <c r="N9" s="1264"/>
      <c r="O9" s="1017" t="s">
        <v>845</v>
      </c>
      <c r="P9" s="1018"/>
      <c r="Q9" s="1019"/>
      <c r="R9" s="1268"/>
    </row>
    <row r="10" spans="1:21" ht="39.75" customHeight="1" x14ac:dyDescent="0.2">
      <c r="A10" s="1261"/>
      <c r="B10" s="1261"/>
      <c r="C10" s="160" t="s">
        <v>111</v>
      </c>
      <c r="D10" s="160" t="s">
        <v>652</v>
      </c>
      <c r="E10" s="173" t="s">
        <v>17</v>
      </c>
      <c r="F10" s="160" t="s">
        <v>111</v>
      </c>
      <c r="G10" s="160" t="s">
        <v>653</v>
      </c>
      <c r="H10" s="173" t="s">
        <v>17</v>
      </c>
      <c r="I10" s="160" t="s">
        <v>111</v>
      </c>
      <c r="J10" s="160" t="s">
        <v>653</v>
      </c>
      <c r="K10" s="173" t="s">
        <v>17</v>
      </c>
      <c r="L10" s="160" t="s">
        <v>111</v>
      </c>
      <c r="M10" s="160" t="s">
        <v>653</v>
      </c>
      <c r="N10" s="173" t="s">
        <v>17</v>
      </c>
      <c r="O10" s="160" t="s">
        <v>226</v>
      </c>
      <c r="P10" s="160" t="s">
        <v>654</v>
      </c>
      <c r="Q10" s="160" t="s">
        <v>112</v>
      </c>
    </row>
    <row r="11" spans="1:21" s="165" customFormat="1" x14ac:dyDescent="0.2">
      <c r="A11" s="90">
        <v>1</v>
      </c>
      <c r="B11" s="90">
        <v>2</v>
      </c>
      <c r="C11" s="90">
        <v>3</v>
      </c>
      <c r="D11" s="90">
        <v>4</v>
      </c>
      <c r="E11" s="90">
        <v>5</v>
      </c>
      <c r="F11" s="90">
        <v>6</v>
      </c>
      <c r="G11" s="90">
        <v>7</v>
      </c>
      <c r="H11" s="90">
        <v>8</v>
      </c>
      <c r="I11" s="90">
        <v>9</v>
      </c>
      <c r="J11" s="90">
        <v>10</v>
      </c>
      <c r="K11" s="90">
        <v>11</v>
      </c>
      <c r="L11" s="90">
        <v>12</v>
      </c>
      <c r="M11" s="90">
        <v>13</v>
      </c>
      <c r="N11" s="90">
        <v>14</v>
      </c>
      <c r="O11" s="90">
        <v>15</v>
      </c>
      <c r="P11" s="90">
        <v>16</v>
      </c>
      <c r="Q11" s="90">
        <v>17</v>
      </c>
    </row>
    <row r="12" spans="1:21" ht="14.25" x14ac:dyDescent="0.2">
      <c r="A12" s="70">
        <v>1</v>
      </c>
      <c r="B12" s="140" t="s">
        <v>885</v>
      </c>
      <c r="C12" s="119">
        <v>176.68</v>
      </c>
      <c r="D12" s="119">
        <v>19.600000000000001</v>
      </c>
      <c r="E12" s="119">
        <f>SUM(C12:D12)</f>
        <v>196.28</v>
      </c>
      <c r="F12" s="119">
        <v>61.8</v>
      </c>
      <c r="G12" s="119">
        <v>0</v>
      </c>
      <c r="H12" s="119">
        <f>SUM(F12:G12)</f>
        <v>61.8</v>
      </c>
      <c r="I12" s="119">
        <v>51.81</v>
      </c>
      <c r="J12" s="119">
        <v>0</v>
      </c>
      <c r="K12" s="119">
        <f>SUM(I12:J12)</f>
        <v>51.81</v>
      </c>
      <c r="L12" s="119">
        <v>137.51115993333332</v>
      </c>
      <c r="M12" s="119">
        <v>15.2563712</v>
      </c>
      <c r="N12" s="119">
        <f>SUM(L12:M12)</f>
        <v>152.76753113333331</v>
      </c>
      <c r="O12" s="119">
        <f>F12+I12-L12</f>
        <v>-23.901159933333318</v>
      </c>
      <c r="P12" s="119">
        <f>G12+J12-M12</f>
        <v>-15.2563712</v>
      </c>
      <c r="Q12" s="119">
        <f>SUM(O12:P12)</f>
        <v>-39.157531133333322</v>
      </c>
    </row>
    <row r="13" spans="1:21" ht="14.25" x14ac:dyDescent="0.2">
      <c r="A13" s="70">
        <v>2</v>
      </c>
      <c r="B13" s="140" t="s">
        <v>886</v>
      </c>
      <c r="C13" s="119">
        <v>46.26</v>
      </c>
      <c r="D13" s="119">
        <v>5.13</v>
      </c>
      <c r="E13" s="119">
        <f t="shared" ref="E13:E31" si="0">SUM(C13:D13)</f>
        <v>51.39</v>
      </c>
      <c r="F13" s="119">
        <v>16.18</v>
      </c>
      <c r="G13" s="119">
        <v>0</v>
      </c>
      <c r="H13" s="119">
        <f t="shared" ref="H13:H31" si="1">SUM(F13:G13)</f>
        <v>16.18</v>
      </c>
      <c r="I13" s="119">
        <v>13.83</v>
      </c>
      <c r="J13" s="119">
        <v>0</v>
      </c>
      <c r="K13" s="119">
        <f t="shared" ref="K13:K31" si="2">SUM(I13:J13)</f>
        <v>13.83</v>
      </c>
      <c r="L13" s="119">
        <v>36.38750506666667</v>
      </c>
      <c r="M13" s="119">
        <v>4.0330171999999997</v>
      </c>
      <c r="N13" s="119">
        <f t="shared" ref="N13:N31" si="3">SUM(L13:M13)</f>
        <v>40.420522266666666</v>
      </c>
      <c r="O13" s="119">
        <f t="shared" ref="O13:P21" si="4">F13+I13-L13</f>
        <v>-6.3775050666666715</v>
      </c>
      <c r="P13" s="119">
        <f t="shared" si="4"/>
        <v>-4.0330171999999997</v>
      </c>
      <c r="Q13" s="119">
        <f t="shared" ref="Q13:Q31" si="5">SUM(O13:P13)</f>
        <v>-10.410522266666671</v>
      </c>
    </row>
    <row r="14" spans="1:21" ht="14.25" x14ac:dyDescent="0.2">
      <c r="A14" s="70">
        <v>3</v>
      </c>
      <c r="B14" s="140" t="s">
        <v>887</v>
      </c>
      <c r="C14" s="119">
        <v>172.78</v>
      </c>
      <c r="D14" s="119">
        <v>19.16</v>
      </c>
      <c r="E14" s="119">
        <f t="shared" si="0"/>
        <v>191.94</v>
      </c>
      <c r="F14" s="119">
        <v>60.43</v>
      </c>
      <c r="G14" s="119">
        <v>0</v>
      </c>
      <c r="H14" s="119">
        <f t="shared" si="1"/>
        <v>60.43</v>
      </c>
      <c r="I14" s="119">
        <v>51.9</v>
      </c>
      <c r="J14" s="119">
        <v>0</v>
      </c>
      <c r="K14" s="119">
        <f t="shared" si="2"/>
        <v>51.9</v>
      </c>
      <c r="L14" s="119">
        <v>166.57749866666666</v>
      </c>
      <c r="M14" s="119">
        <v>18.476246133333333</v>
      </c>
      <c r="N14" s="119">
        <f t="shared" si="3"/>
        <v>185.0537448</v>
      </c>
      <c r="O14" s="119">
        <f t="shared" si="4"/>
        <v>-54.247498666666658</v>
      </c>
      <c r="P14" s="119">
        <f t="shared" si="4"/>
        <v>-18.476246133333333</v>
      </c>
      <c r="Q14" s="119">
        <f t="shared" si="5"/>
        <v>-72.723744799999992</v>
      </c>
    </row>
    <row r="15" spans="1:21" ht="14.25" x14ac:dyDescent="0.2">
      <c r="A15" s="70">
        <v>4</v>
      </c>
      <c r="B15" s="140" t="s">
        <v>888</v>
      </c>
      <c r="C15" s="119">
        <v>217.87</v>
      </c>
      <c r="D15" s="119">
        <v>24.17</v>
      </c>
      <c r="E15" s="119">
        <f t="shared" si="0"/>
        <v>242.04000000000002</v>
      </c>
      <c r="F15" s="119">
        <v>76.209999999999994</v>
      </c>
      <c r="G15" s="119">
        <v>0</v>
      </c>
      <c r="H15" s="119">
        <f t="shared" si="1"/>
        <v>76.209999999999994</v>
      </c>
      <c r="I15" s="119">
        <v>62.9</v>
      </c>
      <c r="J15" s="119">
        <v>0</v>
      </c>
      <c r="K15" s="119">
        <f t="shared" si="2"/>
        <v>62.9</v>
      </c>
      <c r="L15" s="119">
        <v>150.86057940000001</v>
      </c>
      <c r="M15" s="119">
        <v>16.735147333333334</v>
      </c>
      <c r="N15" s="119">
        <f t="shared" si="3"/>
        <v>167.59572673333335</v>
      </c>
      <c r="O15" s="119">
        <f t="shared" si="4"/>
        <v>-11.750579400000021</v>
      </c>
      <c r="P15" s="119">
        <f t="shared" si="4"/>
        <v>-16.735147333333334</v>
      </c>
      <c r="Q15" s="119">
        <f t="shared" si="5"/>
        <v>-28.485726733333355</v>
      </c>
    </row>
    <row r="16" spans="1:21" ht="14.25" x14ac:dyDescent="0.2">
      <c r="A16" s="70">
        <v>5</v>
      </c>
      <c r="B16" s="140" t="s">
        <v>889</v>
      </c>
      <c r="C16" s="119">
        <v>141.30000000000001</v>
      </c>
      <c r="D16" s="119">
        <v>15.67</v>
      </c>
      <c r="E16" s="119">
        <f t="shared" si="0"/>
        <v>156.97</v>
      </c>
      <c r="F16" s="119">
        <v>49.42</v>
      </c>
      <c r="G16" s="119">
        <v>0</v>
      </c>
      <c r="H16" s="119">
        <f t="shared" si="1"/>
        <v>49.42</v>
      </c>
      <c r="I16" s="119">
        <v>41.19</v>
      </c>
      <c r="J16" s="119">
        <v>0</v>
      </c>
      <c r="K16" s="119">
        <f t="shared" si="2"/>
        <v>41.19</v>
      </c>
      <c r="L16" s="119">
        <v>117.96625280000001</v>
      </c>
      <c r="M16" s="119">
        <v>13.0809614</v>
      </c>
      <c r="N16" s="119">
        <f t="shared" si="3"/>
        <v>131.04721420000001</v>
      </c>
      <c r="O16" s="119">
        <f t="shared" si="4"/>
        <v>-27.356252800000007</v>
      </c>
      <c r="P16" s="119">
        <f t="shared" si="4"/>
        <v>-13.0809614</v>
      </c>
      <c r="Q16" s="119">
        <f t="shared" si="5"/>
        <v>-40.437214200000007</v>
      </c>
    </row>
    <row r="17" spans="1:17" ht="14.25" x14ac:dyDescent="0.2">
      <c r="A17" s="70">
        <v>6</v>
      </c>
      <c r="B17" s="140" t="s">
        <v>890</v>
      </c>
      <c r="C17" s="119">
        <v>163.03</v>
      </c>
      <c r="D17" s="119">
        <v>18.079999999999998</v>
      </c>
      <c r="E17" s="119">
        <f t="shared" si="0"/>
        <v>181.11</v>
      </c>
      <c r="F17" s="119">
        <v>57.03</v>
      </c>
      <c r="G17" s="119">
        <v>0</v>
      </c>
      <c r="H17" s="119">
        <f t="shared" si="1"/>
        <v>57.03</v>
      </c>
      <c r="I17" s="119">
        <v>49.04</v>
      </c>
      <c r="J17" s="119">
        <v>0</v>
      </c>
      <c r="K17" s="119">
        <f t="shared" si="2"/>
        <v>49.04</v>
      </c>
      <c r="L17" s="119">
        <v>146.7543024</v>
      </c>
      <c r="M17" s="119">
        <v>16.281785199999998</v>
      </c>
      <c r="N17" s="119">
        <f t="shared" si="3"/>
        <v>163.0360876</v>
      </c>
      <c r="O17" s="119">
        <f t="shared" si="4"/>
        <v>-40.684302400000007</v>
      </c>
      <c r="P17" s="119">
        <f t="shared" si="4"/>
        <v>-16.281785199999998</v>
      </c>
      <c r="Q17" s="119">
        <f t="shared" si="5"/>
        <v>-56.966087600000009</v>
      </c>
    </row>
    <row r="18" spans="1:17" ht="14.25" x14ac:dyDescent="0.2">
      <c r="A18" s="70">
        <v>7</v>
      </c>
      <c r="B18" s="140" t="s">
        <v>891</v>
      </c>
      <c r="C18" s="119">
        <v>143.66999999999999</v>
      </c>
      <c r="D18" s="119">
        <v>15.94</v>
      </c>
      <c r="E18" s="119">
        <f t="shared" si="0"/>
        <v>159.60999999999999</v>
      </c>
      <c r="F18" s="119">
        <v>50.260000000000005</v>
      </c>
      <c r="G18" s="119">
        <v>0</v>
      </c>
      <c r="H18" s="119">
        <f t="shared" si="1"/>
        <v>50.260000000000005</v>
      </c>
      <c r="I18" s="119">
        <v>38.99</v>
      </c>
      <c r="J18" s="119">
        <v>0</v>
      </c>
      <c r="K18" s="119">
        <f t="shared" si="2"/>
        <v>38.99</v>
      </c>
      <c r="L18" s="119">
        <v>85.244281240000007</v>
      </c>
      <c r="M18" s="119">
        <v>9.4573801199999998</v>
      </c>
      <c r="N18" s="119">
        <f t="shared" si="3"/>
        <v>94.701661360000003</v>
      </c>
      <c r="O18" s="119">
        <f t="shared" si="4"/>
        <v>4.0057187599999935</v>
      </c>
      <c r="P18" s="119">
        <f t="shared" si="4"/>
        <v>-9.4573801199999998</v>
      </c>
      <c r="Q18" s="119">
        <f t="shared" si="5"/>
        <v>-5.4516613600000063</v>
      </c>
    </row>
    <row r="19" spans="1:17" ht="14.25" x14ac:dyDescent="0.2">
      <c r="A19" s="70">
        <v>8</v>
      </c>
      <c r="B19" s="140" t="s">
        <v>892</v>
      </c>
      <c r="C19" s="119">
        <v>85.07</v>
      </c>
      <c r="D19" s="119">
        <v>9.44</v>
      </c>
      <c r="E19" s="119">
        <f t="shared" si="0"/>
        <v>94.509999999999991</v>
      </c>
      <c r="F19" s="119">
        <v>29.76</v>
      </c>
      <c r="G19" s="119">
        <v>0</v>
      </c>
      <c r="H19" s="119">
        <f t="shared" si="1"/>
        <v>29.76</v>
      </c>
      <c r="I19" s="119">
        <v>24.48</v>
      </c>
      <c r="J19" s="119">
        <v>0</v>
      </c>
      <c r="K19" s="119">
        <f t="shared" si="2"/>
        <v>24.48</v>
      </c>
      <c r="L19" s="119">
        <v>71.556786399999993</v>
      </c>
      <c r="M19" s="119">
        <v>7.9375783999999996</v>
      </c>
      <c r="N19" s="119">
        <f t="shared" si="3"/>
        <v>79.4943648</v>
      </c>
      <c r="O19" s="119">
        <f t="shared" si="4"/>
        <v>-17.316786399999991</v>
      </c>
      <c r="P19" s="119">
        <f t="shared" si="4"/>
        <v>-7.9375783999999996</v>
      </c>
      <c r="Q19" s="119">
        <f t="shared" si="5"/>
        <v>-25.254364799999991</v>
      </c>
    </row>
    <row r="20" spans="1:17" ht="14.25" x14ac:dyDescent="0.2">
      <c r="A20" s="70">
        <v>9</v>
      </c>
      <c r="B20" s="140" t="s">
        <v>893</v>
      </c>
      <c r="C20" s="119">
        <v>187.86</v>
      </c>
      <c r="D20" s="119">
        <v>20.84</v>
      </c>
      <c r="E20" s="119">
        <f t="shared" si="0"/>
        <v>208.70000000000002</v>
      </c>
      <c r="F20" s="119">
        <v>65.709999999999994</v>
      </c>
      <c r="G20" s="119">
        <v>0</v>
      </c>
      <c r="H20" s="119">
        <f t="shared" si="1"/>
        <v>65.709999999999994</v>
      </c>
      <c r="I20" s="119">
        <v>53.8</v>
      </c>
      <c r="J20" s="119">
        <v>6.42</v>
      </c>
      <c r="K20" s="119">
        <f t="shared" si="2"/>
        <v>60.22</v>
      </c>
      <c r="L20" s="119">
        <v>133.69430666666668</v>
      </c>
      <c r="M20" s="119">
        <v>14.830940666666669</v>
      </c>
      <c r="N20" s="119">
        <f t="shared" si="3"/>
        <v>148.52524733333334</v>
      </c>
      <c r="O20" s="119">
        <f t="shared" si="4"/>
        <v>-14.184306666666686</v>
      </c>
      <c r="P20" s="119">
        <f t="shared" si="4"/>
        <v>-8.4109406666666686</v>
      </c>
      <c r="Q20" s="119">
        <f t="shared" si="5"/>
        <v>-22.595247333333354</v>
      </c>
    </row>
    <row r="21" spans="1:17" ht="14.25" x14ac:dyDescent="0.2">
      <c r="A21" s="70">
        <v>10</v>
      </c>
      <c r="B21" s="140" t="s">
        <v>894</v>
      </c>
      <c r="C21" s="119">
        <v>201.27</v>
      </c>
      <c r="D21" s="119">
        <v>22.33</v>
      </c>
      <c r="E21" s="119">
        <f t="shared" si="0"/>
        <v>223.60000000000002</v>
      </c>
      <c r="F21" s="119">
        <v>70.399999999999991</v>
      </c>
      <c r="G21" s="119">
        <v>0</v>
      </c>
      <c r="H21" s="119">
        <f t="shared" si="1"/>
        <v>70.399999999999991</v>
      </c>
      <c r="I21" s="119">
        <v>57.61</v>
      </c>
      <c r="J21" s="119">
        <v>6.69</v>
      </c>
      <c r="K21" s="119">
        <f t="shared" si="2"/>
        <v>64.3</v>
      </c>
      <c r="L21" s="119">
        <v>147.09019146666665</v>
      </c>
      <c r="M21" s="119">
        <v>16.321147066666665</v>
      </c>
      <c r="N21" s="119">
        <f t="shared" si="3"/>
        <v>163.41133853333332</v>
      </c>
      <c r="O21" s="119">
        <f t="shared" si="4"/>
        <v>-19.080191466666662</v>
      </c>
      <c r="P21" s="119">
        <f t="shared" si="4"/>
        <v>-9.6311470666666636</v>
      </c>
      <c r="Q21" s="119">
        <f t="shared" si="5"/>
        <v>-28.711338533333326</v>
      </c>
    </row>
    <row r="22" spans="1:17" ht="14.25" x14ac:dyDescent="0.2">
      <c r="A22" s="70">
        <v>11</v>
      </c>
      <c r="B22" s="140" t="s">
        <v>895</v>
      </c>
      <c r="C22" s="119">
        <v>54.02</v>
      </c>
      <c r="D22" s="119">
        <v>5.99</v>
      </c>
      <c r="E22" s="119">
        <f t="shared" si="0"/>
        <v>60.010000000000005</v>
      </c>
      <c r="F22" s="119">
        <v>18.689999999999998</v>
      </c>
      <c r="G22" s="119">
        <v>0</v>
      </c>
      <c r="H22" s="119">
        <f t="shared" si="1"/>
        <v>18.689999999999998</v>
      </c>
      <c r="I22" s="119">
        <v>11.77</v>
      </c>
      <c r="J22" s="119">
        <v>0</v>
      </c>
      <c r="K22" s="119">
        <f t="shared" si="2"/>
        <v>11.77</v>
      </c>
      <c r="L22" s="119">
        <v>23.887622666666669</v>
      </c>
      <c r="M22" s="119">
        <v>2.6484480000000001</v>
      </c>
      <c r="N22" s="119">
        <f t="shared" si="3"/>
        <v>26.536070666666667</v>
      </c>
      <c r="O22" s="119">
        <f>F22+I22-L22</f>
        <v>6.5723773333333284</v>
      </c>
      <c r="P22" s="119">
        <f>G22+J22-M22</f>
        <v>-2.6484480000000001</v>
      </c>
      <c r="Q22" s="119">
        <f t="shared" si="5"/>
        <v>3.9239293333333283</v>
      </c>
    </row>
    <row r="23" spans="1:17" ht="14.25" x14ac:dyDescent="0.2">
      <c r="A23" s="70">
        <v>12</v>
      </c>
      <c r="B23" s="140" t="s">
        <v>896</v>
      </c>
      <c r="C23" s="119">
        <v>57.94</v>
      </c>
      <c r="D23" s="119">
        <v>6.43</v>
      </c>
      <c r="E23" s="119">
        <f t="shared" si="0"/>
        <v>64.37</v>
      </c>
      <c r="F23" s="119">
        <v>20.059999999999999</v>
      </c>
      <c r="G23" s="119">
        <v>0</v>
      </c>
      <c r="H23" s="119">
        <f t="shared" si="1"/>
        <v>20.059999999999999</v>
      </c>
      <c r="I23" s="119">
        <v>12.6</v>
      </c>
      <c r="J23" s="119">
        <v>1.4</v>
      </c>
      <c r="K23" s="119">
        <f t="shared" si="2"/>
        <v>14</v>
      </c>
      <c r="L23" s="119">
        <v>21.908506000000003</v>
      </c>
      <c r="M23" s="119">
        <v>2.4318650000000002</v>
      </c>
      <c r="N23" s="119">
        <f t="shared" si="3"/>
        <v>24.340371000000005</v>
      </c>
      <c r="O23" s="119">
        <f t="shared" ref="O23:P31" si="6">F23+I23-L23</f>
        <v>10.751493999999994</v>
      </c>
      <c r="P23" s="119">
        <f t="shared" si="6"/>
        <v>-1.0318650000000003</v>
      </c>
      <c r="Q23" s="119">
        <f t="shared" si="5"/>
        <v>9.7196289999999941</v>
      </c>
    </row>
    <row r="24" spans="1:17" ht="14.25" x14ac:dyDescent="0.2">
      <c r="A24" s="70">
        <v>13</v>
      </c>
      <c r="B24" s="140" t="s">
        <v>897</v>
      </c>
      <c r="C24" s="119">
        <v>168.28</v>
      </c>
      <c r="D24" s="119">
        <v>18.670000000000002</v>
      </c>
      <c r="E24" s="119">
        <f t="shared" si="0"/>
        <v>186.95</v>
      </c>
      <c r="F24" s="119">
        <v>58.24</v>
      </c>
      <c r="G24" s="119">
        <v>0</v>
      </c>
      <c r="H24" s="119">
        <f t="shared" si="1"/>
        <v>58.24</v>
      </c>
      <c r="I24" s="119">
        <v>35.450000000000003</v>
      </c>
      <c r="J24" s="119">
        <v>0</v>
      </c>
      <c r="K24" s="119">
        <f t="shared" si="2"/>
        <v>35.450000000000003</v>
      </c>
      <c r="L24" s="119">
        <v>85.549986666666669</v>
      </c>
      <c r="M24" s="119">
        <v>9.24</v>
      </c>
      <c r="N24" s="119">
        <f t="shared" si="3"/>
        <v>94.789986666666664</v>
      </c>
      <c r="O24" s="119">
        <f t="shared" si="6"/>
        <v>8.1400133333333287</v>
      </c>
      <c r="P24" s="119">
        <f t="shared" si="6"/>
        <v>-9.24</v>
      </c>
      <c r="Q24" s="119">
        <f t="shared" si="5"/>
        <v>-1.0999866666666716</v>
      </c>
    </row>
    <row r="25" spans="1:17" ht="14.25" x14ac:dyDescent="0.2">
      <c r="A25" s="70">
        <v>14</v>
      </c>
      <c r="B25" s="140" t="s">
        <v>898</v>
      </c>
      <c r="C25" s="119">
        <v>172.37</v>
      </c>
      <c r="D25" s="119">
        <v>19.12</v>
      </c>
      <c r="E25" s="119">
        <f t="shared" si="0"/>
        <v>191.49</v>
      </c>
      <c r="F25" s="119">
        <v>59.66</v>
      </c>
      <c r="G25" s="119">
        <v>0</v>
      </c>
      <c r="H25" s="119">
        <f t="shared" si="1"/>
        <v>59.66</v>
      </c>
      <c r="I25" s="119">
        <v>39.96</v>
      </c>
      <c r="J25" s="119">
        <v>0</v>
      </c>
      <c r="K25" s="119">
        <f t="shared" si="2"/>
        <v>39.96</v>
      </c>
      <c r="L25" s="119">
        <v>71.521030960000004</v>
      </c>
      <c r="M25" s="119">
        <v>7.9317088999999994</v>
      </c>
      <c r="N25" s="119">
        <f t="shared" si="3"/>
        <v>79.452739860000008</v>
      </c>
      <c r="O25" s="119">
        <f t="shared" si="6"/>
        <v>28.09896904</v>
      </c>
      <c r="P25" s="119">
        <f t="shared" si="6"/>
        <v>-7.9317088999999994</v>
      </c>
      <c r="Q25" s="119">
        <f t="shared" si="5"/>
        <v>20.16726014</v>
      </c>
    </row>
    <row r="26" spans="1:17" ht="14.25" x14ac:dyDescent="0.2">
      <c r="A26" s="70">
        <v>15</v>
      </c>
      <c r="B26" s="140" t="s">
        <v>899</v>
      </c>
      <c r="C26" s="119">
        <v>91.79</v>
      </c>
      <c r="D26" s="119">
        <v>10.18</v>
      </c>
      <c r="E26" s="119">
        <f t="shared" si="0"/>
        <v>101.97</v>
      </c>
      <c r="F26" s="119">
        <v>31.770000000000003</v>
      </c>
      <c r="G26" s="119">
        <v>0</v>
      </c>
      <c r="H26" s="119">
        <f t="shared" si="1"/>
        <v>31.770000000000003</v>
      </c>
      <c r="I26" s="119">
        <v>18.989999999999998</v>
      </c>
      <c r="J26" s="119">
        <v>0</v>
      </c>
      <c r="K26" s="119">
        <f t="shared" si="2"/>
        <v>18.989999999999998</v>
      </c>
      <c r="L26" s="119">
        <v>33.780947999999995</v>
      </c>
      <c r="M26" s="119">
        <v>3.7471700000000001</v>
      </c>
      <c r="N26" s="119">
        <f t="shared" si="3"/>
        <v>37.528117999999992</v>
      </c>
      <c r="O26" s="119">
        <f t="shared" si="6"/>
        <v>16.97905200000001</v>
      </c>
      <c r="P26" s="119">
        <f t="shared" si="6"/>
        <v>-3.7471700000000001</v>
      </c>
      <c r="Q26" s="119">
        <f t="shared" si="5"/>
        <v>13.231882000000009</v>
      </c>
    </row>
    <row r="27" spans="1:17" ht="14.25" x14ac:dyDescent="0.2">
      <c r="A27" s="70">
        <v>16</v>
      </c>
      <c r="B27" s="140" t="s">
        <v>900</v>
      </c>
      <c r="C27" s="119">
        <v>75.8</v>
      </c>
      <c r="D27" s="119">
        <v>8.41</v>
      </c>
      <c r="E27" s="119">
        <f t="shared" si="0"/>
        <v>84.21</v>
      </c>
      <c r="F27" s="119">
        <v>26.24</v>
      </c>
      <c r="G27" s="119">
        <v>0</v>
      </c>
      <c r="H27" s="119">
        <f t="shared" si="1"/>
        <v>26.24</v>
      </c>
      <c r="I27" s="119">
        <v>18.27</v>
      </c>
      <c r="J27" s="119">
        <v>5.83</v>
      </c>
      <c r="K27" s="119">
        <f t="shared" si="2"/>
        <v>24.1</v>
      </c>
      <c r="L27" s="119">
        <v>40.350925293333333</v>
      </c>
      <c r="M27" s="119">
        <v>4.4718741633333332</v>
      </c>
      <c r="N27" s="119">
        <f t="shared" si="3"/>
        <v>44.822799456666665</v>
      </c>
      <c r="O27" s="119">
        <f t="shared" si="6"/>
        <v>4.1590747066666651</v>
      </c>
      <c r="P27" s="119">
        <f t="shared" si="6"/>
        <v>1.3581258366666669</v>
      </c>
      <c r="Q27" s="119">
        <f t="shared" si="5"/>
        <v>5.517200543333332</v>
      </c>
    </row>
    <row r="28" spans="1:17" ht="14.25" x14ac:dyDescent="0.2">
      <c r="A28" s="70">
        <v>17</v>
      </c>
      <c r="B28" s="140" t="s">
        <v>901</v>
      </c>
      <c r="C28" s="119">
        <v>45.32</v>
      </c>
      <c r="D28" s="119">
        <v>5.03</v>
      </c>
      <c r="E28" s="119">
        <f t="shared" si="0"/>
        <v>50.35</v>
      </c>
      <c r="F28" s="119">
        <v>15.68</v>
      </c>
      <c r="G28" s="119">
        <v>0</v>
      </c>
      <c r="H28" s="119">
        <f t="shared" si="1"/>
        <v>15.68</v>
      </c>
      <c r="I28" s="119">
        <v>10.53</v>
      </c>
      <c r="J28" s="119">
        <v>0</v>
      </c>
      <c r="K28" s="119">
        <f t="shared" si="2"/>
        <v>10.53</v>
      </c>
      <c r="L28" s="119">
        <v>15.069158666666667</v>
      </c>
      <c r="M28" s="119">
        <v>1.6687633333333336</v>
      </c>
      <c r="N28" s="119">
        <f t="shared" si="3"/>
        <v>16.737922000000001</v>
      </c>
      <c r="O28" s="119">
        <f t="shared" si="6"/>
        <v>11.140841333333334</v>
      </c>
      <c r="P28" s="119">
        <f t="shared" si="6"/>
        <v>-1.6687633333333336</v>
      </c>
      <c r="Q28" s="119">
        <f t="shared" si="5"/>
        <v>9.4720779999999998</v>
      </c>
    </row>
    <row r="29" spans="1:17" ht="14.25" x14ac:dyDescent="0.2">
      <c r="A29" s="70">
        <v>18</v>
      </c>
      <c r="B29" s="140" t="s">
        <v>902</v>
      </c>
      <c r="C29" s="119">
        <v>217.53</v>
      </c>
      <c r="D29" s="119">
        <v>24.13</v>
      </c>
      <c r="E29" s="119">
        <f t="shared" si="0"/>
        <v>241.66</v>
      </c>
      <c r="F29" s="119">
        <v>75.28</v>
      </c>
      <c r="G29" s="119">
        <v>0</v>
      </c>
      <c r="H29" s="119">
        <f t="shared" si="1"/>
        <v>75.28</v>
      </c>
      <c r="I29" s="119">
        <v>46.51</v>
      </c>
      <c r="J29" s="119">
        <v>0</v>
      </c>
      <c r="K29" s="119">
        <f t="shared" si="2"/>
        <v>46.51</v>
      </c>
      <c r="L29" s="119">
        <v>109.940752</v>
      </c>
      <c r="M29" s="119">
        <v>12.19708</v>
      </c>
      <c r="N29" s="119">
        <f t="shared" si="3"/>
        <v>122.137832</v>
      </c>
      <c r="O29" s="119">
        <f t="shared" si="6"/>
        <v>11.849247999999989</v>
      </c>
      <c r="P29" s="119">
        <f t="shared" si="6"/>
        <v>-12.19708</v>
      </c>
      <c r="Q29" s="119">
        <f t="shared" si="5"/>
        <v>-0.34783200000001102</v>
      </c>
    </row>
    <row r="30" spans="1:17" ht="14.25" x14ac:dyDescent="0.2">
      <c r="A30" s="70">
        <v>19</v>
      </c>
      <c r="B30" s="140" t="s">
        <v>903</v>
      </c>
      <c r="C30" s="119">
        <v>109.28</v>
      </c>
      <c r="D30" s="119">
        <v>12.11</v>
      </c>
      <c r="E30" s="119">
        <f t="shared" si="0"/>
        <v>121.39</v>
      </c>
      <c r="F30" s="119">
        <v>37.83</v>
      </c>
      <c r="G30" s="119">
        <v>0</v>
      </c>
      <c r="H30" s="119">
        <f t="shared" si="1"/>
        <v>37.83</v>
      </c>
      <c r="I30" s="119">
        <v>23.03</v>
      </c>
      <c r="J30" s="119">
        <v>0</v>
      </c>
      <c r="K30" s="119">
        <f t="shared" si="2"/>
        <v>23.03</v>
      </c>
      <c r="L30" s="119">
        <v>56.12</v>
      </c>
      <c r="M30" s="119">
        <v>6.23</v>
      </c>
      <c r="N30" s="119">
        <f t="shared" si="3"/>
        <v>62.349999999999994</v>
      </c>
      <c r="O30" s="119">
        <f t="shared" si="6"/>
        <v>4.740000000000002</v>
      </c>
      <c r="P30" s="119">
        <f t="shared" si="6"/>
        <v>-6.23</v>
      </c>
      <c r="Q30" s="119">
        <f t="shared" si="5"/>
        <v>-1.4899999999999984</v>
      </c>
    </row>
    <row r="31" spans="1:17" ht="14.25" x14ac:dyDescent="0.2">
      <c r="A31" s="70">
        <v>20</v>
      </c>
      <c r="B31" s="140" t="s">
        <v>904</v>
      </c>
      <c r="C31" s="119">
        <v>234.3</v>
      </c>
      <c r="D31" s="119">
        <v>25.99</v>
      </c>
      <c r="E31" s="119">
        <f t="shared" si="0"/>
        <v>260.29000000000002</v>
      </c>
      <c r="F31" s="119">
        <v>81.09</v>
      </c>
      <c r="G31" s="119">
        <v>0</v>
      </c>
      <c r="H31" s="119">
        <f t="shared" si="1"/>
        <v>81.09</v>
      </c>
      <c r="I31" s="119">
        <v>51.58</v>
      </c>
      <c r="J31" s="119">
        <v>0</v>
      </c>
      <c r="K31" s="119">
        <f t="shared" si="2"/>
        <v>51.58</v>
      </c>
      <c r="L31" s="119">
        <v>120.16611999999999</v>
      </c>
      <c r="M31" s="119">
        <v>13.327299999999999</v>
      </c>
      <c r="N31" s="119">
        <f t="shared" si="3"/>
        <v>133.49341999999999</v>
      </c>
      <c r="O31" s="119">
        <f t="shared" si="6"/>
        <v>12.503880000000024</v>
      </c>
      <c r="P31" s="119">
        <f t="shared" si="6"/>
        <v>-13.327299999999999</v>
      </c>
      <c r="Q31" s="119">
        <f t="shared" si="5"/>
        <v>-0.82341999999997562</v>
      </c>
    </row>
    <row r="32" spans="1:17" x14ac:dyDescent="0.2">
      <c r="A32" s="91" t="s">
        <v>17</v>
      </c>
      <c r="B32" s="71"/>
      <c r="C32" s="121">
        <f>SUM(C12:C31)</f>
        <v>2762.420000000001</v>
      </c>
      <c r="D32" s="121">
        <f t="shared" ref="D32:Q32" si="7">SUM(D12:D31)</f>
        <v>306.42000000000007</v>
      </c>
      <c r="E32" s="121">
        <f t="shared" si="7"/>
        <v>3068.8399999999997</v>
      </c>
      <c r="F32" s="121">
        <f t="shared" si="7"/>
        <v>961.74</v>
      </c>
      <c r="G32" s="121">
        <f t="shared" si="7"/>
        <v>0</v>
      </c>
      <c r="H32" s="121">
        <f t="shared" si="7"/>
        <v>961.74</v>
      </c>
      <c r="I32" s="121">
        <f t="shared" si="7"/>
        <v>714.24</v>
      </c>
      <c r="J32" s="121">
        <f t="shared" si="7"/>
        <v>20.34</v>
      </c>
      <c r="K32" s="121">
        <f t="shared" si="7"/>
        <v>734.58</v>
      </c>
      <c r="L32" s="121">
        <f t="shared" si="7"/>
        <v>1771.9379142933333</v>
      </c>
      <c r="M32" s="121">
        <f t="shared" si="7"/>
        <v>196.30478411666667</v>
      </c>
      <c r="N32" s="121">
        <f t="shared" si="7"/>
        <v>1968.24269841</v>
      </c>
      <c r="O32" s="121">
        <f t="shared" si="7"/>
        <v>-95.95791429333336</v>
      </c>
      <c r="P32" s="780">
        <f t="shared" si="7"/>
        <v>-175.96478411666669</v>
      </c>
      <c r="Q32" s="121">
        <f t="shared" si="7"/>
        <v>-271.92269841000012</v>
      </c>
    </row>
    <row r="33" spans="1:17" ht="13.5" customHeight="1" x14ac:dyDescent="0.2">
      <c r="A33" s="1258" t="s">
        <v>656</v>
      </c>
      <c r="B33" s="1258"/>
      <c r="C33" s="1258"/>
      <c r="D33" s="1258"/>
      <c r="E33" s="1258"/>
      <c r="F33" s="1258"/>
      <c r="G33" s="1258"/>
      <c r="H33" s="1258"/>
      <c r="I33" s="1258"/>
      <c r="J33" s="1258"/>
      <c r="K33" s="1258"/>
      <c r="L33" s="1258"/>
      <c r="M33" s="1258"/>
      <c r="N33" s="1258"/>
      <c r="O33" s="1258"/>
      <c r="P33" s="1258"/>
      <c r="Q33" s="1258"/>
    </row>
    <row r="34" spans="1:17" ht="14.25" customHeight="1" x14ac:dyDescent="0.2">
      <c r="A34" s="1267" t="s">
        <v>1021</v>
      </c>
      <c r="B34" s="1267"/>
      <c r="C34" s="1267"/>
      <c r="D34" s="1267"/>
      <c r="E34" s="1267"/>
      <c r="F34" s="1267"/>
      <c r="G34" s="1267"/>
      <c r="H34" s="1267"/>
      <c r="I34" s="1267"/>
      <c r="J34" s="1267"/>
    </row>
    <row r="35" spans="1:17" ht="15.75" customHeight="1" x14ac:dyDescent="0.2">
      <c r="A35" s="175"/>
      <c r="B35" s="176"/>
      <c r="C35" s="150"/>
      <c r="D35" s="176"/>
      <c r="E35" s="176"/>
      <c r="F35" s="176"/>
      <c r="G35" s="176"/>
      <c r="H35" s="176"/>
      <c r="I35" s="150"/>
      <c r="J35" s="778">
        <f>J32/D32</f>
        <v>6.6379479146269807E-2</v>
      </c>
      <c r="K35" s="176"/>
      <c r="L35" s="176"/>
      <c r="M35" s="176"/>
      <c r="N35" s="176"/>
      <c r="O35" s="176"/>
      <c r="P35" s="176"/>
      <c r="Q35" s="176"/>
    </row>
    <row r="36" spans="1:17" ht="15.75" customHeight="1" x14ac:dyDescent="0.2">
      <c r="A36" s="74" t="s">
        <v>11</v>
      </c>
      <c r="B36" s="74"/>
      <c r="C36" s="74"/>
      <c r="D36" s="74"/>
      <c r="E36" s="74"/>
      <c r="F36" s="74"/>
      <c r="G36" s="74"/>
      <c r="H36" s="74"/>
      <c r="I36" s="74"/>
      <c r="J36" s="74"/>
      <c r="K36" s="74"/>
      <c r="L36" s="74"/>
      <c r="M36" s="74"/>
      <c r="P36" s="1064"/>
      <c r="Q36" s="1064"/>
    </row>
    <row r="37" spans="1:17" ht="12.75" customHeight="1" x14ac:dyDescent="0.2">
      <c r="A37" s="1064" t="s">
        <v>13</v>
      </c>
      <c r="B37" s="1064"/>
      <c r="C37" s="1064"/>
      <c r="D37" s="1064"/>
      <c r="E37" s="1064"/>
      <c r="F37" s="1064"/>
      <c r="G37" s="1064"/>
      <c r="H37" s="1064"/>
      <c r="I37" s="1064"/>
      <c r="J37" s="1064"/>
      <c r="K37" s="1064"/>
      <c r="L37" s="1064"/>
      <c r="M37" s="1064"/>
      <c r="N37" s="1064"/>
      <c r="O37" s="1064"/>
      <c r="P37" s="1064"/>
      <c r="Q37" s="1064"/>
    </row>
    <row r="38" spans="1:17" ht="12.75" customHeight="1" x14ac:dyDescent="0.2">
      <c r="A38" s="1064" t="s">
        <v>18</v>
      </c>
      <c r="B38" s="1064"/>
      <c r="C38" s="1064"/>
      <c r="D38" s="1064"/>
      <c r="E38" s="1064"/>
      <c r="F38" s="1064"/>
      <c r="G38" s="1064"/>
      <c r="H38" s="1064"/>
      <c r="I38" s="1064"/>
      <c r="J38" s="1064"/>
      <c r="K38" s="1064"/>
      <c r="L38" s="1064"/>
      <c r="M38" s="1064"/>
      <c r="N38" s="1064"/>
      <c r="O38" s="1064"/>
      <c r="P38" s="1064"/>
      <c r="Q38" s="1064"/>
    </row>
  </sheetData>
  <mergeCells count="19">
    <mergeCell ref="A3:Q3"/>
    <mergeCell ref="N8:Q8"/>
    <mergeCell ref="D5:O5"/>
    <mergeCell ref="A34:J34"/>
    <mergeCell ref="R1:R9"/>
    <mergeCell ref="A7:B7"/>
    <mergeCell ref="P1:Q1"/>
    <mergeCell ref="A2:Q2"/>
    <mergeCell ref="A38:Q38"/>
    <mergeCell ref="I9:K9"/>
    <mergeCell ref="L9:N9"/>
    <mergeCell ref="O9:Q9"/>
    <mergeCell ref="P36:Q36"/>
    <mergeCell ref="A37:Q37"/>
    <mergeCell ref="A33:Q33"/>
    <mergeCell ref="A9:A10"/>
    <mergeCell ref="B9:B10"/>
    <mergeCell ref="C9:E9"/>
    <mergeCell ref="F9:H9"/>
  </mergeCells>
  <phoneticPr fontId="0" type="noConversion"/>
  <printOptions horizontalCentered="1"/>
  <pageMargins left="0.70866141732283472" right="0.70866141732283472" top="0.23622047244094491" bottom="0" header="0.31496062992125984" footer="0.31496062992125984"/>
  <pageSetup paperSize="9" scale="87"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V41"/>
  <sheetViews>
    <sheetView view="pageBreakPreview" topLeftCell="A14" zoomScale="90" zoomScaleNormal="78" zoomScaleSheetLayoutView="90" workbookViewId="0">
      <selection activeCell="A40" sqref="A40:Q40"/>
    </sheetView>
  </sheetViews>
  <sheetFormatPr defaultColWidth="9.140625" defaultRowHeight="12.75" x14ac:dyDescent="0.2"/>
  <cols>
    <col min="1" max="1" width="4" style="289" customWidth="1"/>
    <col min="2" max="2" width="9.42578125" style="289" customWidth="1"/>
    <col min="3" max="3" width="8.28515625" style="289" customWidth="1"/>
    <col min="4" max="4" width="8.140625" style="289" customWidth="1"/>
    <col min="5" max="5" width="8.5703125" style="289" customWidth="1"/>
    <col min="6" max="6" width="7.85546875" style="289" customWidth="1"/>
    <col min="7" max="7" width="8" style="289" customWidth="1"/>
    <col min="8" max="8" width="7" style="289" bestFit="1" customWidth="1"/>
    <col min="9" max="9" width="6" style="289" bestFit="1" customWidth="1"/>
    <col min="10" max="10" width="6.85546875" style="289" customWidth="1"/>
    <col min="11" max="11" width="7" style="289" bestFit="1" customWidth="1"/>
    <col min="12" max="12" width="6.5703125" style="289" bestFit="1" customWidth="1"/>
    <col min="13" max="13" width="7.7109375" style="289" customWidth="1"/>
    <col min="14" max="14" width="8.140625" style="289" customWidth="1"/>
    <col min="15" max="15" width="7.28515625" style="289" customWidth="1"/>
    <col min="16" max="16" width="8.28515625" style="289" customWidth="1"/>
    <col min="17" max="17" width="8.5703125" style="289" customWidth="1"/>
    <col min="18" max="18" width="8.5703125" style="289" bestFit="1" customWidth="1"/>
    <col min="19" max="19" width="9.28515625" style="289" customWidth="1"/>
    <col min="20" max="20" width="9" style="289" customWidth="1"/>
    <col min="21" max="21" width="7.5703125" style="289" customWidth="1"/>
    <col min="22" max="22" width="10.28515625" style="289" customWidth="1"/>
    <col min="23" max="16384" width="9.140625" style="289"/>
  </cols>
  <sheetData>
    <row r="1" spans="1:22" x14ac:dyDescent="0.2">
      <c r="Q1" s="1047" t="s">
        <v>65</v>
      </c>
      <c r="R1" s="1047"/>
      <c r="S1" s="1047"/>
      <c r="T1" s="1047"/>
      <c r="U1" s="1047"/>
      <c r="V1" s="1047"/>
    </row>
    <row r="2" spans="1:22" ht="15.75" x14ac:dyDescent="0.2">
      <c r="A2" s="1151" t="s">
        <v>0</v>
      </c>
      <c r="B2" s="1151"/>
      <c r="C2" s="1151"/>
      <c r="D2" s="1151"/>
      <c r="E2" s="1151"/>
      <c r="F2" s="1151"/>
      <c r="G2" s="1151"/>
      <c r="H2" s="1151"/>
      <c r="I2" s="1151"/>
      <c r="J2" s="1151"/>
      <c r="K2" s="1151"/>
      <c r="L2" s="1151"/>
      <c r="M2" s="1151"/>
      <c r="N2" s="1151"/>
      <c r="O2" s="1151"/>
      <c r="P2" s="1151"/>
      <c r="Q2" s="1151"/>
    </row>
    <row r="3" spans="1:22" ht="15.75" x14ac:dyDescent="0.2">
      <c r="A3" s="1279" t="s">
        <v>734</v>
      </c>
      <c r="B3" s="1279"/>
      <c r="C3" s="1279"/>
      <c r="D3" s="1279"/>
      <c r="E3" s="1279"/>
      <c r="F3" s="1279"/>
      <c r="G3" s="1279"/>
      <c r="H3" s="1279"/>
      <c r="I3" s="1279"/>
      <c r="J3" s="1279"/>
      <c r="K3" s="1279"/>
      <c r="L3" s="1279"/>
      <c r="M3" s="1279"/>
      <c r="N3" s="1279"/>
      <c r="O3" s="1279"/>
      <c r="P3" s="1279"/>
      <c r="Q3" s="357"/>
    </row>
    <row r="4" spans="1:22" x14ac:dyDescent="0.2">
      <c r="A4" s="1050" t="s">
        <v>422</v>
      </c>
      <c r="B4" s="1050"/>
      <c r="C4" s="1050"/>
      <c r="D4" s="1050"/>
      <c r="E4" s="1050"/>
      <c r="F4" s="1050"/>
      <c r="G4" s="1050"/>
      <c r="H4" s="1050"/>
      <c r="I4" s="1050"/>
      <c r="J4" s="1050"/>
      <c r="K4" s="1050"/>
      <c r="L4" s="1050"/>
      <c r="M4" s="1050"/>
      <c r="N4" s="1050"/>
      <c r="O4" s="1050"/>
      <c r="P4" s="1050"/>
      <c r="Q4" s="1050"/>
    </row>
    <row r="5" spans="1:22" ht="15" x14ac:dyDescent="0.2">
      <c r="A5" s="1280" t="s">
        <v>804</v>
      </c>
      <c r="B5" s="1280"/>
      <c r="C5" s="1280"/>
      <c r="D5" s="1280"/>
      <c r="E5" s="1280"/>
      <c r="F5" s="1280"/>
      <c r="G5" s="1280"/>
      <c r="H5" s="1280"/>
      <c r="I5" s="1280"/>
      <c r="J5" s="1280"/>
      <c r="K5" s="1280"/>
      <c r="L5" s="1280"/>
      <c r="M5" s="1280"/>
      <c r="N5" s="1280"/>
      <c r="O5" s="1280"/>
      <c r="P5" s="1280"/>
      <c r="Q5" s="1280"/>
      <c r="R5" s="1280"/>
      <c r="S5" s="1280"/>
    </row>
    <row r="6" spans="1:22" ht="8.25" customHeight="1" x14ac:dyDescent="0.2">
      <c r="A6" s="276"/>
      <c r="B6" s="274"/>
      <c r="C6" s="274"/>
      <c r="D6" s="274"/>
      <c r="E6" s="274"/>
      <c r="F6" s="274"/>
      <c r="G6" s="274"/>
      <c r="H6" s="274"/>
      <c r="I6" s="274"/>
      <c r="J6" s="274"/>
      <c r="K6" s="274"/>
      <c r="L6" s="274"/>
      <c r="M6" s="274"/>
      <c r="N6" s="274"/>
      <c r="O6" s="274"/>
      <c r="Q6" s="273"/>
      <c r="R6" s="273"/>
      <c r="S6" s="273"/>
    </row>
    <row r="7" spans="1:22" x14ac:dyDescent="0.2">
      <c r="N7" s="1146" t="s">
        <v>217</v>
      </c>
      <c r="O7" s="1146"/>
      <c r="P7" s="1179" t="s">
        <v>823</v>
      </c>
      <c r="Q7" s="1179"/>
      <c r="R7" s="1179"/>
      <c r="S7" s="1179"/>
      <c r="T7" s="1179"/>
      <c r="U7" s="1179"/>
      <c r="V7" s="1179"/>
    </row>
    <row r="8" spans="1:22" s="423" customFormat="1" ht="28.5" customHeight="1" x14ac:dyDescent="0.2">
      <c r="A8" s="1274" t="s">
        <v>74</v>
      </c>
      <c r="B8" s="1274" t="s">
        <v>197</v>
      </c>
      <c r="C8" s="1274" t="s">
        <v>356</v>
      </c>
      <c r="D8" s="1274" t="s">
        <v>461</v>
      </c>
      <c r="E8" s="1273" t="s">
        <v>848</v>
      </c>
      <c r="F8" s="1273"/>
      <c r="G8" s="1273"/>
      <c r="H8" s="1270" t="s">
        <v>815</v>
      </c>
      <c r="I8" s="1271"/>
      <c r="J8" s="1272"/>
      <c r="K8" s="1276" t="s">
        <v>358</v>
      </c>
      <c r="L8" s="1277"/>
      <c r="M8" s="1278"/>
      <c r="N8" s="1270" t="s">
        <v>150</v>
      </c>
      <c r="O8" s="1271"/>
      <c r="P8" s="1272"/>
      <c r="Q8" s="1273" t="s">
        <v>849</v>
      </c>
      <c r="R8" s="1273"/>
      <c r="S8" s="1273"/>
      <c r="T8" s="1274" t="s">
        <v>239</v>
      </c>
      <c r="U8" s="1274" t="s">
        <v>411</v>
      </c>
      <c r="V8" s="1274" t="s">
        <v>359</v>
      </c>
    </row>
    <row r="9" spans="1:22" s="423" customFormat="1" ht="48.75" customHeight="1" x14ac:dyDescent="0.2">
      <c r="A9" s="1275"/>
      <c r="B9" s="1275"/>
      <c r="C9" s="1275"/>
      <c r="D9" s="1275"/>
      <c r="E9" s="367" t="s">
        <v>172</v>
      </c>
      <c r="F9" s="367" t="s">
        <v>198</v>
      </c>
      <c r="G9" s="367" t="s">
        <v>17</v>
      </c>
      <c r="H9" s="367" t="s">
        <v>172</v>
      </c>
      <c r="I9" s="367" t="s">
        <v>198</v>
      </c>
      <c r="J9" s="367" t="s">
        <v>17</v>
      </c>
      <c r="K9" s="367" t="s">
        <v>172</v>
      </c>
      <c r="L9" s="367" t="s">
        <v>198</v>
      </c>
      <c r="M9" s="367" t="s">
        <v>17</v>
      </c>
      <c r="N9" s="367" t="s">
        <v>172</v>
      </c>
      <c r="O9" s="367" t="s">
        <v>198</v>
      </c>
      <c r="P9" s="367" t="s">
        <v>17</v>
      </c>
      <c r="Q9" s="367" t="s">
        <v>227</v>
      </c>
      <c r="R9" s="367" t="s">
        <v>210</v>
      </c>
      <c r="S9" s="367" t="s">
        <v>211</v>
      </c>
      <c r="T9" s="1275"/>
      <c r="U9" s="1275"/>
      <c r="V9" s="1275"/>
    </row>
    <row r="10" spans="1:22" x14ac:dyDescent="0.2">
      <c r="A10" s="284">
        <v>1</v>
      </c>
      <c r="B10" s="416">
        <v>2</v>
      </c>
      <c r="C10" s="284">
        <v>3</v>
      </c>
      <c r="D10" s="416">
        <v>4</v>
      </c>
      <c r="E10" s="416">
        <v>5</v>
      </c>
      <c r="F10" s="284">
        <v>6</v>
      </c>
      <c r="G10" s="416">
        <v>7</v>
      </c>
      <c r="H10" s="416">
        <v>8</v>
      </c>
      <c r="I10" s="284">
        <v>9</v>
      </c>
      <c r="J10" s="416">
        <v>10</v>
      </c>
      <c r="K10" s="416">
        <v>11</v>
      </c>
      <c r="L10" s="284">
        <v>12</v>
      </c>
      <c r="M10" s="416">
        <v>13</v>
      </c>
      <c r="N10" s="416">
        <v>14</v>
      </c>
      <c r="O10" s="284">
        <v>15</v>
      </c>
      <c r="P10" s="416">
        <v>16</v>
      </c>
      <c r="Q10" s="416">
        <v>17</v>
      </c>
      <c r="R10" s="284">
        <v>18</v>
      </c>
      <c r="S10" s="416">
        <v>19</v>
      </c>
      <c r="T10" s="416">
        <v>20</v>
      </c>
      <c r="U10" s="284">
        <v>21</v>
      </c>
      <c r="V10" s="416">
        <v>22</v>
      </c>
    </row>
    <row r="11" spans="1:22" x14ac:dyDescent="0.2">
      <c r="A11" s="284">
        <v>1</v>
      </c>
      <c r="B11" s="381" t="s">
        <v>885</v>
      </c>
      <c r="C11" s="417">
        <v>1119</v>
      </c>
      <c r="D11" s="417">
        <v>1124</v>
      </c>
      <c r="E11" s="291">
        <v>100.71</v>
      </c>
      <c r="F11" s="291">
        <v>11.19</v>
      </c>
      <c r="G11" s="291">
        <f>SUM(E11:F11)</f>
        <v>111.89999999999999</v>
      </c>
      <c r="H11" s="291">
        <v>9.32</v>
      </c>
      <c r="I11" s="291">
        <v>0</v>
      </c>
      <c r="J11" s="291">
        <f>SUM(H11:I11)</f>
        <v>9.32</v>
      </c>
      <c r="K11" s="291">
        <v>23.91</v>
      </c>
      <c r="L11" s="291">
        <v>0</v>
      </c>
      <c r="M11" s="291">
        <f>SUM(K11:L11)</f>
        <v>23.91</v>
      </c>
      <c r="N11" s="291">
        <v>70.807999999999993</v>
      </c>
      <c r="O11" s="291">
        <v>7.8719999999999999</v>
      </c>
      <c r="P11" s="291">
        <f>SUM(N11:O11)</f>
        <v>78.679999999999993</v>
      </c>
      <c r="Q11" s="291">
        <f>H11+K11-N11</f>
        <v>-37.577999999999989</v>
      </c>
      <c r="R11" s="291">
        <f>I11+L11-O11</f>
        <v>-7.8719999999999999</v>
      </c>
      <c r="S11" s="291">
        <f>SUM(Q11:R11)</f>
        <v>-45.449999999999989</v>
      </c>
      <c r="T11" s="291" t="s">
        <v>906</v>
      </c>
      <c r="U11" s="417">
        <v>1124</v>
      </c>
      <c r="V11" s="417">
        <v>1124</v>
      </c>
    </row>
    <row r="12" spans="1:22" x14ac:dyDescent="0.2">
      <c r="A12" s="284">
        <v>2</v>
      </c>
      <c r="B12" s="381" t="s">
        <v>886</v>
      </c>
      <c r="C12" s="417">
        <v>340</v>
      </c>
      <c r="D12" s="417">
        <v>293</v>
      </c>
      <c r="E12" s="291">
        <v>30.6</v>
      </c>
      <c r="F12" s="291">
        <v>3.4</v>
      </c>
      <c r="G12" s="291">
        <f t="shared" ref="G12:G30" si="0">SUM(E12:F12)</f>
        <v>34</v>
      </c>
      <c r="H12" s="291">
        <v>2.4200000000000004</v>
      </c>
      <c r="I12" s="291">
        <v>0</v>
      </c>
      <c r="J12" s="291">
        <f t="shared" ref="J12:J30" si="1">SUM(H12:I12)</f>
        <v>2.4200000000000004</v>
      </c>
      <c r="K12" s="291">
        <v>6.76</v>
      </c>
      <c r="L12" s="291">
        <v>0</v>
      </c>
      <c r="M12" s="291">
        <f t="shared" ref="M12:M30" si="2">SUM(K12:L12)</f>
        <v>6.76</v>
      </c>
      <c r="N12" s="291">
        <v>21.091000000000001</v>
      </c>
      <c r="O12" s="291">
        <v>2.3490000000000002</v>
      </c>
      <c r="P12" s="291">
        <f t="shared" ref="P12:P30" si="3">SUM(N12:O12)</f>
        <v>23.44</v>
      </c>
      <c r="Q12" s="291">
        <f t="shared" ref="Q12:Q30" si="4">H12+K12-N12</f>
        <v>-11.911000000000001</v>
      </c>
      <c r="R12" s="291">
        <f t="shared" ref="R12:R30" si="5">I12+L12-O12</f>
        <v>-2.3490000000000002</v>
      </c>
      <c r="S12" s="291">
        <f t="shared" ref="S12:S30" si="6">SUM(Q12:R12)</f>
        <v>-14.260000000000002</v>
      </c>
      <c r="T12" s="291" t="s">
        <v>906</v>
      </c>
      <c r="U12" s="417">
        <v>293</v>
      </c>
      <c r="V12" s="417">
        <v>293</v>
      </c>
    </row>
    <row r="13" spans="1:22" x14ac:dyDescent="0.2">
      <c r="A13" s="284">
        <v>3</v>
      </c>
      <c r="B13" s="381" t="s">
        <v>887</v>
      </c>
      <c r="C13" s="417">
        <v>1153</v>
      </c>
      <c r="D13" s="417">
        <v>1058</v>
      </c>
      <c r="E13" s="291">
        <v>103.77</v>
      </c>
      <c r="F13" s="291">
        <v>11.53</v>
      </c>
      <c r="G13" s="291">
        <f t="shared" si="0"/>
        <v>115.3</v>
      </c>
      <c r="H13" s="291">
        <v>8.7799999999999994</v>
      </c>
      <c r="I13" s="291">
        <v>0</v>
      </c>
      <c r="J13" s="291">
        <f t="shared" si="1"/>
        <v>8.7799999999999994</v>
      </c>
      <c r="K13" s="291">
        <v>23.03</v>
      </c>
      <c r="L13" s="291">
        <v>0</v>
      </c>
      <c r="M13" s="291">
        <f t="shared" si="2"/>
        <v>23.03</v>
      </c>
      <c r="N13" s="291">
        <v>69.846000000000004</v>
      </c>
      <c r="O13" s="291">
        <v>7.7539999999999996</v>
      </c>
      <c r="P13" s="291">
        <f t="shared" si="3"/>
        <v>77.600000000000009</v>
      </c>
      <c r="Q13" s="291">
        <f t="shared" si="4"/>
        <v>-38.036000000000001</v>
      </c>
      <c r="R13" s="291">
        <f t="shared" si="5"/>
        <v>-7.7539999999999996</v>
      </c>
      <c r="S13" s="291">
        <f t="shared" si="6"/>
        <v>-45.79</v>
      </c>
      <c r="T13" s="291" t="s">
        <v>906</v>
      </c>
      <c r="U13" s="417">
        <v>1058</v>
      </c>
      <c r="V13" s="417">
        <v>1058</v>
      </c>
    </row>
    <row r="14" spans="1:22" x14ac:dyDescent="0.2">
      <c r="A14" s="284">
        <v>4</v>
      </c>
      <c r="B14" s="381" t="s">
        <v>888</v>
      </c>
      <c r="C14" s="417">
        <v>1143</v>
      </c>
      <c r="D14" s="417">
        <v>905</v>
      </c>
      <c r="E14" s="291">
        <v>102.87</v>
      </c>
      <c r="F14" s="291">
        <v>11.43</v>
      </c>
      <c r="G14" s="291">
        <f t="shared" si="0"/>
        <v>114.30000000000001</v>
      </c>
      <c r="H14" s="291">
        <v>7.51</v>
      </c>
      <c r="I14" s="291">
        <v>0</v>
      </c>
      <c r="J14" s="291">
        <f t="shared" si="1"/>
        <v>7.51</v>
      </c>
      <c r="K14" s="291">
        <v>19.7</v>
      </c>
      <c r="L14" s="291">
        <v>0</v>
      </c>
      <c r="M14" s="291">
        <f t="shared" si="2"/>
        <v>19.7</v>
      </c>
      <c r="N14" s="291">
        <v>66.594999999999999</v>
      </c>
      <c r="O14" s="291">
        <v>7.4049999999999994</v>
      </c>
      <c r="P14" s="291">
        <f t="shared" si="3"/>
        <v>74</v>
      </c>
      <c r="Q14" s="291">
        <f t="shared" si="4"/>
        <v>-39.384999999999998</v>
      </c>
      <c r="R14" s="291">
        <f t="shared" si="5"/>
        <v>-7.4049999999999994</v>
      </c>
      <c r="S14" s="291">
        <f t="shared" si="6"/>
        <v>-46.79</v>
      </c>
      <c r="T14" s="291" t="s">
        <v>906</v>
      </c>
      <c r="U14" s="417">
        <v>905</v>
      </c>
      <c r="V14" s="417">
        <v>905</v>
      </c>
    </row>
    <row r="15" spans="1:22" x14ac:dyDescent="0.2">
      <c r="A15" s="284">
        <v>5</v>
      </c>
      <c r="B15" s="381" t="s">
        <v>889</v>
      </c>
      <c r="C15" s="417">
        <v>683</v>
      </c>
      <c r="D15" s="417">
        <v>692</v>
      </c>
      <c r="E15" s="291">
        <v>61.47</v>
      </c>
      <c r="F15" s="291">
        <v>6.83</v>
      </c>
      <c r="G15" s="291">
        <f t="shared" si="0"/>
        <v>68.3</v>
      </c>
      <c r="H15" s="291">
        <v>5.7200000000000006</v>
      </c>
      <c r="I15" s="291">
        <v>0</v>
      </c>
      <c r="J15" s="291">
        <f t="shared" si="1"/>
        <v>5.7200000000000006</v>
      </c>
      <c r="K15" s="291">
        <v>14.89</v>
      </c>
      <c r="L15" s="291">
        <v>0</v>
      </c>
      <c r="M15" s="291">
        <f t="shared" si="2"/>
        <v>14.89</v>
      </c>
      <c r="N15" s="291">
        <v>54.14</v>
      </c>
      <c r="O15" s="291">
        <v>6.02</v>
      </c>
      <c r="P15" s="291">
        <f t="shared" si="3"/>
        <v>60.16</v>
      </c>
      <c r="Q15" s="291">
        <f t="shared" si="4"/>
        <v>-33.53</v>
      </c>
      <c r="R15" s="291">
        <f t="shared" si="5"/>
        <v>-6.02</v>
      </c>
      <c r="S15" s="291">
        <f t="shared" si="6"/>
        <v>-39.549999999999997</v>
      </c>
      <c r="T15" s="291" t="s">
        <v>906</v>
      </c>
      <c r="U15" s="417">
        <v>692</v>
      </c>
      <c r="V15" s="417">
        <v>692</v>
      </c>
    </row>
    <row r="16" spans="1:22" x14ac:dyDescent="0.2">
      <c r="A16" s="284">
        <v>6</v>
      </c>
      <c r="B16" s="381" t="s">
        <v>890</v>
      </c>
      <c r="C16" s="417">
        <v>1080</v>
      </c>
      <c r="D16" s="417">
        <v>1061</v>
      </c>
      <c r="E16" s="291">
        <v>97.2</v>
      </c>
      <c r="F16" s="291">
        <v>10.8</v>
      </c>
      <c r="G16" s="291">
        <f t="shared" si="0"/>
        <v>108</v>
      </c>
      <c r="H16" s="291">
        <v>8.7999999999999989</v>
      </c>
      <c r="I16" s="291">
        <v>0</v>
      </c>
      <c r="J16" s="291">
        <f t="shared" si="1"/>
        <v>8.7999999999999989</v>
      </c>
      <c r="K16" s="291">
        <v>23.46</v>
      </c>
      <c r="L16" s="291">
        <v>0</v>
      </c>
      <c r="M16" s="291">
        <f t="shared" si="2"/>
        <v>23.46</v>
      </c>
      <c r="N16" s="291">
        <v>75.817000000000007</v>
      </c>
      <c r="O16" s="291">
        <v>8.423</v>
      </c>
      <c r="P16" s="291">
        <f t="shared" si="3"/>
        <v>84.240000000000009</v>
      </c>
      <c r="Q16" s="291">
        <f t="shared" si="4"/>
        <v>-43.557000000000009</v>
      </c>
      <c r="R16" s="291">
        <f t="shared" si="5"/>
        <v>-8.423</v>
      </c>
      <c r="S16" s="291">
        <f t="shared" si="6"/>
        <v>-51.980000000000011</v>
      </c>
      <c r="T16" s="291" t="s">
        <v>906</v>
      </c>
      <c r="U16" s="417">
        <v>1061</v>
      </c>
      <c r="V16" s="417">
        <v>1061</v>
      </c>
    </row>
    <row r="17" spans="1:22" x14ac:dyDescent="0.2">
      <c r="A17" s="284">
        <v>7</v>
      </c>
      <c r="B17" s="381" t="s">
        <v>891</v>
      </c>
      <c r="C17" s="417">
        <v>907</v>
      </c>
      <c r="D17" s="417">
        <v>949</v>
      </c>
      <c r="E17" s="291">
        <v>81.63</v>
      </c>
      <c r="F17" s="291">
        <v>9.07</v>
      </c>
      <c r="G17" s="291">
        <f t="shared" si="0"/>
        <v>90.699999999999989</v>
      </c>
      <c r="H17" s="291">
        <v>7.87</v>
      </c>
      <c r="I17" s="291">
        <v>0</v>
      </c>
      <c r="J17" s="291">
        <f t="shared" si="1"/>
        <v>7.87</v>
      </c>
      <c r="K17" s="291">
        <v>20.6</v>
      </c>
      <c r="L17" s="291">
        <v>0</v>
      </c>
      <c r="M17" s="291">
        <f t="shared" si="2"/>
        <v>20.6</v>
      </c>
      <c r="N17" s="291">
        <v>76.623000000000005</v>
      </c>
      <c r="O17" s="291">
        <v>8.5169999999999995</v>
      </c>
      <c r="P17" s="291">
        <f t="shared" si="3"/>
        <v>85.14</v>
      </c>
      <c r="Q17" s="291">
        <f t="shared" si="4"/>
        <v>-48.153000000000006</v>
      </c>
      <c r="R17" s="291">
        <f t="shared" si="5"/>
        <v>-8.5169999999999995</v>
      </c>
      <c r="S17" s="291">
        <f t="shared" si="6"/>
        <v>-56.67</v>
      </c>
      <c r="T17" s="291" t="s">
        <v>906</v>
      </c>
      <c r="U17" s="417">
        <v>949</v>
      </c>
      <c r="V17" s="417">
        <v>949</v>
      </c>
    </row>
    <row r="18" spans="1:22" x14ac:dyDescent="0.2">
      <c r="A18" s="284">
        <v>8</v>
      </c>
      <c r="B18" s="381" t="s">
        <v>892</v>
      </c>
      <c r="C18" s="417">
        <v>522</v>
      </c>
      <c r="D18" s="417">
        <v>570</v>
      </c>
      <c r="E18" s="291">
        <v>46.98</v>
      </c>
      <c r="F18" s="291">
        <v>5.22</v>
      </c>
      <c r="G18" s="291">
        <f t="shared" si="0"/>
        <v>52.199999999999996</v>
      </c>
      <c r="H18" s="291">
        <v>4.7200000000000006</v>
      </c>
      <c r="I18" s="291">
        <v>0</v>
      </c>
      <c r="J18" s="291">
        <f t="shared" si="1"/>
        <v>4.7200000000000006</v>
      </c>
      <c r="K18" s="291">
        <v>11.31</v>
      </c>
      <c r="L18" s="291">
        <v>0</v>
      </c>
      <c r="M18" s="291">
        <f t="shared" si="2"/>
        <v>11.31</v>
      </c>
      <c r="N18" s="291">
        <v>46.17</v>
      </c>
      <c r="O18" s="291">
        <v>5.13</v>
      </c>
      <c r="P18" s="291">
        <f t="shared" si="3"/>
        <v>51.300000000000004</v>
      </c>
      <c r="Q18" s="291">
        <f t="shared" si="4"/>
        <v>-30.14</v>
      </c>
      <c r="R18" s="291">
        <f t="shared" si="5"/>
        <v>-5.13</v>
      </c>
      <c r="S18" s="291">
        <f t="shared" si="6"/>
        <v>-35.270000000000003</v>
      </c>
      <c r="T18" s="291" t="s">
        <v>906</v>
      </c>
      <c r="U18" s="417">
        <v>570</v>
      </c>
      <c r="V18" s="417">
        <v>570</v>
      </c>
    </row>
    <row r="19" spans="1:22" x14ac:dyDescent="0.2">
      <c r="A19" s="284">
        <v>9</v>
      </c>
      <c r="B19" s="381" t="s">
        <v>893</v>
      </c>
      <c r="C19" s="417">
        <v>1002</v>
      </c>
      <c r="D19" s="417">
        <v>1002</v>
      </c>
      <c r="E19" s="291">
        <v>90.18</v>
      </c>
      <c r="F19" s="291">
        <v>10.02</v>
      </c>
      <c r="G19" s="291">
        <f t="shared" si="0"/>
        <v>100.2</v>
      </c>
      <c r="H19" s="291">
        <v>8.31</v>
      </c>
      <c r="I19" s="291">
        <v>0</v>
      </c>
      <c r="J19" s="291">
        <f t="shared" si="1"/>
        <v>8.31</v>
      </c>
      <c r="K19" s="291">
        <v>21.57</v>
      </c>
      <c r="L19" s="291">
        <v>5.5</v>
      </c>
      <c r="M19" s="291">
        <f t="shared" si="2"/>
        <v>27.07</v>
      </c>
      <c r="N19" s="291">
        <v>72.144000000000005</v>
      </c>
      <c r="O19" s="291">
        <v>8.016</v>
      </c>
      <c r="P19" s="291">
        <f t="shared" si="3"/>
        <v>80.160000000000011</v>
      </c>
      <c r="Q19" s="291">
        <f t="shared" si="4"/>
        <v>-42.264000000000003</v>
      </c>
      <c r="R19" s="291">
        <f t="shared" si="5"/>
        <v>-2.516</v>
      </c>
      <c r="S19" s="291">
        <f t="shared" si="6"/>
        <v>-44.78</v>
      </c>
      <c r="T19" s="291" t="s">
        <v>906</v>
      </c>
      <c r="U19" s="417">
        <v>1002</v>
      </c>
      <c r="V19" s="417">
        <v>1002</v>
      </c>
    </row>
    <row r="20" spans="1:22" x14ac:dyDescent="0.2">
      <c r="A20" s="284">
        <v>10</v>
      </c>
      <c r="B20" s="381" t="s">
        <v>894</v>
      </c>
      <c r="C20" s="417">
        <v>1610</v>
      </c>
      <c r="D20" s="417">
        <v>1271</v>
      </c>
      <c r="E20" s="291">
        <v>144.9</v>
      </c>
      <c r="F20" s="291">
        <v>16.100000000000001</v>
      </c>
      <c r="G20" s="291">
        <f t="shared" si="0"/>
        <v>161</v>
      </c>
      <c r="H20" s="291">
        <v>10.530000000000001</v>
      </c>
      <c r="I20" s="291">
        <v>0</v>
      </c>
      <c r="J20" s="291">
        <f t="shared" si="1"/>
        <v>10.530000000000001</v>
      </c>
      <c r="K20" s="291">
        <v>30.94</v>
      </c>
      <c r="L20" s="291">
        <v>8</v>
      </c>
      <c r="M20" s="291">
        <f t="shared" si="2"/>
        <v>38.94</v>
      </c>
      <c r="N20" s="291">
        <v>102.95400000000001</v>
      </c>
      <c r="O20" s="291">
        <v>11.436000000000002</v>
      </c>
      <c r="P20" s="291">
        <f t="shared" si="3"/>
        <v>114.39000000000001</v>
      </c>
      <c r="Q20" s="291">
        <f t="shared" si="4"/>
        <v>-61.484000000000009</v>
      </c>
      <c r="R20" s="291">
        <f t="shared" si="5"/>
        <v>-3.4360000000000017</v>
      </c>
      <c r="S20" s="291">
        <f t="shared" si="6"/>
        <v>-64.920000000000016</v>
      </c>
      <c r="T20" s="291" t="s">
        <v>906</v>
      </c>
      <c r="U20" s="417">
        <v>1271</v>
      </c>
      <c r="V20" s="417">
        <v>1271</v>
      </c>
    </row>
    <row r="21" spans="1:22" x14ac:dyDescent="0.2">
      <c r="A21" s="284">
        <v>11</v>
      </c>
      <c r="B21" s="381" t="s">
        <v>895</v>
      </c>
      <c r="C21" s="417">
        <v>258</v>
      </c>
      <c r="D21" s="417">
        <v>255</v>
      </c>
      <c r="E21" s="291">
        <v>23.22</v>
      </c>
      <c r="F21" s="291">
        <v>2.58</v>
      </c>
      <c r="G21" s="291">
        <f t="shared" si="0"/>
        <v>25.799999999999997</v>
      </c>
      <c r="H21" s="291">
        <v>2.13</v>
      </c>
      <c r="I21" s="291">
        <v>0</v>
      </c>
      <c r="J21" s="291">
        <f t="shared" si="1"/>
        <v>2.13</v>
      </c>
      <c r="K21" s="291">
        <v>6.26</v>
      </c>
      <c r="L21" s="291">
        <v>0</v>
      </c>
      <c r="M21" s="291">
        <f t="shared" si="2"/>
        <v>6.26</v>
      </c>
      <c r="N21" s="291">
        <v>20.659999999999997</v>
      </c>
      <c r="O21" s="291">
        <v>2.3000000000000003</v>
      </c>
      <c r="P21" s="291">
        <f t="shared" si="3"/>
        <v>22.959999999999997</v>
      </c>
      <c r="Q21" s="291">
        <f t="shared" si="4"/>
        <v>-12.269999999999996</v>
      </c>
      <c r="R21" s="291">
        <f t="shared" si="5"/>
        <v>-2.3000000000000003</v>
      </c>
      <c r="S21" s="291">
        <f t="shared" si="6"/>
        <v>-14.569999999999997</v>
      </c>
      <c r="T21" s="291" t="s">
        <v>906</v>
      </c>
      <c r="U21" s="417">
        <v>255</v>
      </c>
      <c r="V21" s="417">
        <v>255</v>
      </c>
    </row>
    <row r="22" spans="1:22" x14ac:dyDescent="0.2">
      <c r="A22" s="284">
        <v>12</v>
      </c>
      <c r="B22" s="381" t="s">
        <v>896</v>
      </c>
      <c r="C22" s="417">
        <v>418</v>
      </c>
      <c r="D22" s="417">
        <v>473</v>
      </c>
      <c r="E22" s="291">
        <v>37.619999999999997</v>
      </c>
      <c r="F22" s="291">
        <v>4.18</v>
      </c>
      <c r="G22" s="291">
        <f t="shared" si="0"/>
        <v>41.8</v>
      </c>
      <c r="H22" s="291">
        <v>3.9399999999999995</v>
      </c>
      <c r="I22" s="291">
        <v>0</v>
      </c>
      <c r="J22" s="291">
        <f t="shared" si="1"/>
        <v>3.9399999999999995</v>
      </c>
      <c r="K22" s="291">
        <v>8.36</v>
      </c>
      <c r="L22" s="291">
        <v>0.93</v>
      </c>
      <c r="M22" s="291">
        <f t="shared" si="2"/>
        <v>9.2899999999999991</v>
      </c>
      <c r="N22" s="291">
        <v>38.206999999999994</v>
      </c>
      <c r="O22" s="291">
        <v>4.2430000000000003</v>
      </c>
      <c r="P22" s="291">
        <f t="shared" si="3"/>
        <v>42.449999999999996</v>
      </c>
      <c r="Q22" s="291">
        <f t="shared" si="4"/>
        <v>-25.906999999999996</v>
      </c>
      <c r="R22" s="291">
        <f t="shared" si="5"/>
        <v>-3.3130000000000002</v>
      </c>
      <c r="S22" s="291">
        <f t="shared" si="6"/>
        <v>-29.219999999999995</v>
      </c>
      <c r="T22" s="291" t="s">
        <v>906</v>
      </c>
      <c r="U22" s="417">
        <v>473</v>
      </c>
      <c r="V22" s="417">
        <v>473</v>
      </c>
    </row>
    <row r="23" spans="1:22" x14ac:dyDescent="0.2">
      <c r="A23" s="284">
        <v>13</v>
      </c>
      <c r="B23" s="381" t="s">
        <v>897</v>
      </c>
      <c r="C23" s="417">
        <v>847</v>
      </c>
      <c r="D23" s="417">
        <v>756</v>
      </c>
      <c r="E23" s="291">
        <v>76.23</v>
      </c>
      <c r="F23" s="291">
        <v>8.4700000000000006</v>
      </c>
      <c r="G23" s="291">
        <f t="shared" si="0"/>
        <v>84.7</v>
      </c>
      <c r="H23" s="291">
        <v>6.33</v>
      </c>
      <c r="I23" s="291">
        <v>0</v>
      </c>
      <c r="J23" s="291">
        <f t="shared" si="1"/>
        <v>6.33</v>
      </c>
      <c r="K23" s="291">
        <v>27.14</v>
      </c>
      <c r="L23" s="291">
        <v>0</v>
      </c>
      <c r="M23" s="291">
        <f t="shared" si="2"/>
        <v>27.14</v>
      </c>
      <c r="N23" s="291">
        <v>61.234000000000002</v>
      </c>
      <c r="O23" s="291">
        <v>6.806</v>
      </c>
      <c r="P23" s="291">
        <f t="shared" si="3"/>
        <v>68.040000000000006</v>
      </c>
      <c r="Q23" s="291">
        <f t="shared" si="4"/>
        <v>-27.764000000000003</v>
      </c>
      <c r="R23" s="291">
        <f t="shared" si="5"/>
        <v>-6.806</v>
      </c>
      <c r="S23" s="291">
        <f t="shared" si="6"/>
        <v>-34.57</v>
      </c>
      <c r="T23" s="291" t="s">
        <v>906</v>
      </c>
      <c r="U23" s="417">
        <v>756</v>
      </c>
      <c r="V23" s="417">
        <v>756</v>
      </c>
    </row>
    <row r="24" spans="1:22" x14ac:dyDescent="0.2">
      <c r="A24" s="284">
        <v>14</v>
      </c>
      <c r="B24" s="381" t="s">
        <v>898</v>
      </c>
      <c r="C24" s="417">
        <v>1135</v>
      </c>
      <c r="D24" s="417">
        <v>1120</v>
      </c>
      <c r="E24" s="291">
        <v>102.15</v>
      </c>
      <c r="F24" s="291">
        <v>11.35</v>
      </c>
      <c r="G24" s="291">
        <f t="shared" si="0"/>
        <v>113.5</v>
      </c>
      <c r="H24" s="291">
        <v>9.370000000000001</v>
      </c>
      <c r="I24" s="291">
        <v>0</v>
      </c>
      <c r="J24" s="291">
        <f t="shared" si="1"/>
        <v>9.370000000000001</v>
      </c>
      <c r="K24" s="291">
        <v>22.96</v>
      </c>
      <c r="L24" s="291">
        <v>0</v>
      </c>
      <c r="M24" s="291">
        <f t="shared" si="2"/>
        <v>22.96</v>
      </c>
      <c r="N24" s="291">
        <v>90.746999999999986</v>
      </c>
      <c r="O24" s="291">
        <v>10.083</v>
      </c>
      <c r="P24" s="291">
        <f t="shared" si="3"/>
        <v>100.82999999999998</v>
      </c>
      <c r="Q24" s="291">
        <f t="shared" si="4"/>
        <v>-58.416999999999987</v>
      </c>
      <c r="R24" s="291">
        <f t="shared" si="5"/>
        <v>-10.083</v>
      </c>
      <c r="S24" s="291">
        <f t="shared" si="6"/>
        <v>-68.499999999999986</v>
      </c>
      <c r="T24" s="291" t="s">
        <v>906</v>
      </c>
      <c r="U24" s="417">
        <v>1120</v>
      </c>
      <c r="V24" s="417">
        <v>1120</v>
      </c>
    </row>
    <row r="25" spans="1:22" x14ac:dyDescent="0.2">
      <c r="A25" s="284">
        <v>15</v>
      </c>
      <c r="B25" s="381" t="s">
        <v>899</v>
      </c>
      <c r="C25" s="417">
        <v>470</v>
      </c>
      <c r="D25" s="417">
        <v>440</v>
      </c>
      <c r="E25" s="291">
        <v>42.3</v>
      </c>
      <c r="F25" s="291">
        <v>4.7</v>
      </c>
      <c r="G25" s="291">
        <f t="shared" si="0"/>
        <v>47</v>
      </c>
      <c r="H25" s="291">
        <v>3.68</v>
      </c>
      <c r="I25" s="291">
        <v>0</v>
      </c>
      <c r="J25" s="291">
        <f t="shared" si="1"/>
        <v>3.68</v>
      </c>
      <c r="K25" s="291">
        <v>12.53</v>
      </c>
      <c r="L25" s="291">
        <v>0</v>
      </c>
      <c r="M25" s="291">
        <f t="shared" si="2"/>
        <v>12.53</v>
      </c>
      <c r="N25" s="291">
        <v>35.64</v>
      </c>
      <c r="O25" s="291">
        <v>3.96</v>
      </c>
      <c r="P25" s="291">
        <f t="shared" si="3"/>
        <v>39.6</v>
      </c>
      <c r="Q25" s="291">
        <f t="shared" si="4"/>
        <v>-19.43</v>
      </c>
      <c r="R25" s="291">
        <f t="shared" si="5"/>
        <v>-3.96</v>
      </c>
      <c r="S25" s="291">
        <f t="shared" si="6"/>
        <v>-23.39</v>
      </c>
      <c r="T25" s="291" t="s">
        <v>906</v>
      </c>
      <c r="U25" s="417">
        <v>440</v>
      </c>
      <c r="V25" s="417">
        <v>440</v>
      </c>
    </row>
    <row r="26" spans="1:22" x14ac:dyDescent="0.2">
      <c r="A26" s="284">
        <v>16</v>
      </c>
      <c r="B26" s="381" t="s">
        <v>900</v>
      </c>
      <c r="C26" s="417">
        <v>880</v>
      </c>
      <c r="D26" s="417">
        <v>567</v>
      </c>
      <c r="E26" s="291">
        <v>79.2</v>
      </c>
      <c r="F26" s="291">
        <v>8.8000000000000007</v>
      </c>
      <c r="G26" s="291">
        <f t="shared" si="0"/>
        <v>88</v>
      </c>
      <c r="H26" s="291">
        <v>4.74</v>
      </c>
      <c r="I26" s="291">
        <v>0</v>
      </c>
      <c r="J26" s="291">
        <f t="shared" si="1"/>
        <v>4.74</v>
      </c>
      <c r="K26" s="291">
        <v>14.61</v>
      </c>
      <c r="L26" s="291">
        <v>5.57</v>
      </c>
      <c r="M26" s="291">
        <f t="shared" si="2"/>
        <v>20.18</v>
      </c>
      <c r="N26" s="291">
        <v>45.927999999999997</v>
      </c>
      <c r="O26" s="291">
        <v>5.1020000000000003</v>
      </c>
      <c r="P26" s="291">
        <f t="shared" si="3"/>
        <v>51.03</v>
      </c>
      <c r="Q26" s="291">
        <f t="shared" si="4"/>
        <v>-26.577999999999996</v>
      </c>
      <c r="R26" s="291">
        <f t="shared" si="5"/>
        <v>0.46799999999999997</v>
      </c>
      <c r="S26" s="291">
        <f t="shared" si="6"/>
        <v>-26.109999999999996</v>
      </c>
      <c r="T26" s="291" t="s">
        <v>906</v>
      </c>
      <c r="U26" s="417">
        <v>567</v>
      </c>
      <c r="V26" s="417">
        <v>567</v>
      </c>
    </row>
    <row r="27" spans="1:22" x14ac:dyDescent="0.2">
      <c r="A27" s="284">
        <v>17</v>
      </c>
      <c r="B27" s="381" t="s">
        <v>901</v>
      </c>
      <c r="C27" s="417">
        <v>378</v>
      </c>
      <c r="D27" s="417">
        <v>340</v>
      </c>
      <c r="E27" s="291">
        <v>34.020000000000003</v>
      </c>
      <c r="F27" s="291">
        <v>3.78</v>
      </c>
      <c r="G27" s="291">
        <f t="shared" si="0"/>
        <v>37.800000000000004</v>
      </c>
      <c r="H27" s="291">
        <v>2.84</v>
      </c>
      <c r="I27" s="291">
        <v>0</v>
      </c>
      <c r="J27" s="291">
        <f t="shared" si="1"/>
        <v>2.84</v>
      </c>
      <c r="K27" s="291">
        <v>8.36</v>
      </c>
      <c r="L27" s="291">
        <v>0</v>
      </c>
      <c r="M27" s="291">
        <f t="shared" si="2"/>
        <v>8.36</v>
      </c>
      <c r="N27" s="291">
        <v>27.456</v>
      </c>
      <c r="O27" s="291">
        <v>3.0509999999999997</v>
      </c>
      <c r="P27" s="291">
        <f t="shared" si="3"/>
        <v>30.506999999999998</v>
      </c>
      <c r="Q27" s="291">
        <f t="shared" si="4"/>
        <v>-16.256</v>
      </c>
      <c r="R27" s="291">
        <f t="shared" si="5"/>
        <v>-3.0509999999999997</v>
      </c>
      <c r="S27" s="291">
        <f t="shared" si="6"/>
        <v>-19.306999999999999</v>
      </c>
      <c r="T27" s="291" t="s">
        <v>906</v>
      </c>
      <c r="U27" s="417">
        <v>340</v>
      </c>
      <c r="V27" s="417">
        <v>340</v>
      </c>
    </row>
    <row r="28" spans="1:22" x14ac:dyDescent="0.2">
      <c r="A28" s="284">
        <v>18</v>
      </c>
      <c r="B28" s="381" t="s">
        <v>902</v>
      </c>
      <c r="C28" s="417">
        <v>1288</v>
      </c>
      <c r="D28" s="417">
        <v>1179</v>
      </c>
      <c r="E28" s="291">
        <v>115.92</v>
      </c>
      <c r="F28" s="291">
        <v>12.88</v>
      </c>
      <c r="G28" s="291">
        <f t="shared" si="0"/>
        <v>128.80000000000001</v>
      </c>
      <c r="H28" s="291">
        <v>9.8600000000000012</v>
      </c>
      <c r="I28" s="291">
        <v>0</v>
      </c>
      <c r="J28" s="291">
        <f t="shared" si="1"/>
        <v>9.8600000000000012</v>
      </c>
      <c r="K28" s="291">
        <v>50.41</v>
      </c>
      <c r="L28" s="291">
        <v>0</v>
      </c>
      <c r="M28" s="291">
        <f t="shared" si="2"/>
        <v>50.41</v>
      </c>
      <c r="N28" s="291">
        <v>95.495999999999995</v>
      </c>
      <c r="O28" s="291">
        <v>10.614000000000001</v>
      </c>
      <c r="P28" s="291">
        <f t="shared" si="3"/>
        <v>106.11</v>
      </c>
      <c r="Q28" s="291">
        <f t="shared" si="4"/>
        <v>-35.225999999999999</v>
      </c>
      <c r="R28" s="291">
        <f t="shared" si="5"/>
        <v>-10.614000000000001</v>
      </c>
      <c r="S28" s="291">
        <f t="shared" si="6"/>
        <v>-45.84</v>
      </c>
      <c r="T28" s="291" t="s">
        <v>906</v>
      </c>
      <c r="U28" s="417">
        <v>1179</v>
      </c>
      <c r="V28" s="417">
        <v>1179</v>
      </c>
    </row>
    <row r="29" spans="1:22" x14ac:dyDescent="0.2">
      <c r="A29" s="284">
        <v>19</v>
      </c>
      <c r="B29" s="381" t="s">
        <v>903</v>
      </c>
      <c r="C29" s="417">
        <v>536</v>
      </c>
      <c r="D29" s="417">
        <v>536</v>
      </c>
      <c r="E29" s="291">
        <v>48.24</v>
      </c>
      <c r="F29" s="291">
        <v>5.36</v>
      </c>
      <c r="G29" s="291">
        <f t="shared" si="0"/>
        <v>53.6</v>
      </c>
      <c r="H29" s="291">
        <v>4.4799999999999995</v>
      </c>
      <c r="I29" s="291">
        <v>0</v>
      </c>
      <c r="J29" s="291">
        <f t="shared" si="1"/>
        <v>4.4799999999999995</v>
      </c>
      <c r="K29" s="291">
        <v>14.61</v>
      </c>
      <c r="L29" s="291">
        <v>0</v>
      </c>
      <c r="M29" s="291">
        <f t="shared" si="2"/>
        <v>14.61</v>
      </c>
      <c r="N29" s="291">
        <v>43.415999999999997</v>
      </c>
      <c r="O29" s="291">
        <v>4.8239999999999998</v>
      </c>
      <c r="P29" s="291">
        <f t="shared" si="3"/>
        <v>48.239999999999995</v>
      </c>
      <c r="Q29" s="291">
        <f t="shared" si="4"/>
        <v>-24.325999999999997</v>
      </c>
      <c r="R29" s="291">
        <f t="shared" si="5"/>
        <v>-4.8239999999999998</v>
      </c>
      <c r="S29" s="291">
        <f t="shared" si="6"/>
        <v>-29.15</v>
      </c>
      <c r="T29" s="291" t="s">
        <v>906</v>
      </c>
      <c r="U29" s="417">
        <v>536</v>
      </c>
      <c r="V29" s="417">
        <v>536</v>
      </c>
    </row>
    <row r="30" spans="1:22" x14ac:dyDescent="0.2">
      <c r="A30" s="284">
        <v>20</v>
      </c>
      <c r="B30" s="381" t="s">
        <v>904</v>
      </c>
      <c r="C30" s="417">
        <v>1570</v>
      </c>
      <c r="D30" s="417">
        <v>1530</v>
      </c>
      <c r="E30" s="291">
        <v>141.30000000000001</v>
      </c>
      <c r="F30" s="291">
        <v>15.7</v>
      </c>
      <c r="G30" s="291">
        <f t="shared" si="0"/>
        <v>157</v>
      </c>
      <c r="H30" s="291">
        <v>12.809999999999999</v>
      </c>
      <c r="I30" s="291">
        <v>0</v>
      </c>
      <c r="J30" s="291">
        <f t="shared" si="1"/>
        <v>12.809999999999999</v>
      </c>
      <c r="K30" s="291">
        <v>37.26</v>
      </c>
      <c r="L30" s="291">
        <v>0</v>
      </c>
      <c r="M30" s="291">
        <f t="shared" si="2"/>
        <v>37.26</v>
      </c>
      <c r="N30" s="291">
        <v>123.93</v>
      </c>
      <c r="O30" s="291">
        <v>13.77</v>
      </c>
      <c r="P30" s="291">
        <f t="shared" si="3"/>
        <v>137.70000000000002</v>
      </c>
      <c r="Q30" s="291">
        <f t="shared" si="4"/>
        <v>-73.860000000000014</v>
      </c>
      <c r="R30" s="291">
        <f t="shared" si="5"/>
        <v>-13.77</v>
      </c>
      <c r="S30" s="291">
        <f t="shared" si="6"/>
        <v>-87.63000000000001</v>
      </c>
      <c r="T30" s="291" t="s">
        <v>906</v>
      </c>
      <c r="U30" s="417">
        <v>1530</v>
      </c>
      <c r="V30" s="417">
        <v>1530</v>
      </c>
    </row>
    <row r="31" spans="1:22" x14ac:dyDescent="0.2">
      <c r="A31" s="1045" t="s">
        <v>17</v>
      </c>
      <c r="B31" s="1046"/>
      <c r="C31" s="418">
        <f>SUM(C11:C30)</f>
        <v>17339</v>
      </c>
      <c r="D31" s="418">
        <f t="shared" ref="D31:V31" si="7">SUM(D11:D30)</f>
        <v>16121</v>
      </c>
      <c r="E31" s="285">
        <f t="shared" si="7"/>
        <v>1560.5100000000002</v>
      </c>
      <c r="F31" s="809">
        <f t="shared" si="7"/>
        <v>173.39</v>
      </c>
      <c r="G31" s="285">
        <f t="shared" si="7"/>
        <v>1733.8999999999999</v>
      </c>
      <c r="H31" s="285">
        <f t="shared" si="7"/>
        <v>134.16</v>
      </c>
      <c r="I31" s="285">
        <f t="shared" si="7"/>
        <v>0</v>
      </c>
      <c r="J31" s="285">
        <f t="shared" si="7"/>
        <v>134.16</v>
      </c>
      <c r="K31" s="285">
        <f t="shared" si="7"/>
        <v>398.66999999999996</v>
      </c>
      <c r="L31" s="809">
        <f t="shared" si="7"/>
        <v>20</v>
      </c>
      <c r="M31" s="285">
        <f t="shared" si="7"/>
        <v>418.66999999999996</v>
      </c>
      <c r="N31" s="285">
        <f t="shared" si="7"/>
        <v>1238.902</v>
      </c>
      <c r="O31" s="285">
        <f t="shared" si="7"/>
        <v>137.67500000000001</v>
      </c>
      <c r="P31" s="285">
        <f t="shared" si="7"/>
        <v>1376.577</v>
      </c>
      <c r="Q31" s="285">
        <f t="shared" si="7"/>
        <v>-706.07199999999989</v>
      </c>
      <c r="R31" s="781">
        <f t="shared" si="7"/>
        <v>-117.67499999999998</v>
      </c>
      <c r="S31" s="285">
        <f t="shared" si="7"/>
        <v>-823.74699999999996</v>
      </c>
      <c r="T31" s="418"/>
      <c r="U31" s="418">
        <f t="shared" si="7"/>
        <v>16121</v>
      </c>
      <c r="V31" s="418">
        <f t="shared" si="7"/>
        <v>16121</v>
      </c>
    </row>
    <row r="32" spans="1:22" s="798" customFormat="1" x14ac:dyDescent="0.2">
      <c r="A32" s="796"/>
      <c r="B32" s="796"/>
      <c r="C32" s="45">
        <f>'AT-8A_Hon_CCH_UPry'!C32</f>
        <v>15055</v>
      </c>
      <c r="D32" s="45">
        <f>'AT-8A_Hon_CCH_UPry'!D32</f>
        <v>13866</v>
      </c>
      <c r="E32" s="45">
        <f>'AT-8A_Hon_CCH_UPry'!E32</f>
        <v>1354.95</v>
      </c>
      <c r="F32" s="287">
        <f>'AT-8A_Hon_CCH_UPry'!F32</f>
        <v>150.55000000000001</v>
      </c>
      <c r="G32" s="45">
        <f>'AT-8A_Hon_CCH_UPry'!G32</f>
        <v>1505.5</v>
      </c>
      <c r="H32" s="45">
        <f>'AT-8A_Hon_CCH_UPry'!H32</f>
        <v>116.52000000000001</v>
      </c>
      <c r="I32" s="45">
        <f>'AT-8A_Hon_CCH_UPry'!I32</f>
        <v>0</v>
      </c>
      <c r="J32" s="806">
        <f>'AT-8A_Hon_CCH_UPry'!J32</f>
        <v>116.52000000000001</v>
      </c>
      <c r="K32" s="45">
        <f>'AT-8A_Hon_CCH_UPry'!K32</f>
        <v>259.45999999999998</v>
      </c>
      <c r="L32" s="810">
        <f>'AT-8A_Hon_CCH_UPry'!L32</f>
        <v>13.24</v>
      </c>
      <c r="M32" s="45">
        <f>'AT-8A_Hon_CCH_UPry'!M32</f>
        <v>272.69999999999993</v>
      </c>
      <c r="N32" s="45">
        <f>'AT-8A_Hon_CCH_UPry'!N32</f>
        <v>1063.1280000000002</v>
      </c>
      <c r="O32" s="45">
        <f>'AT-8A_Hon_CCH_UPry'!O32</f>
        <v>118.09199999999998</v>
      </c>
      <c r="P32" s="45">
        <f>'AT-8A_Hon_CCH_UPry'!P32</f>
        <v>1181.22</v>
      </c>
      <c r="Q32" s="45">
        <f>'AT-8A_Hon_CCH_UPry'!Q32</f>
        <v>-687.14800000000002</v>
      </c>
      <c r="R32" s="45">
        <f>'AT-8A_Hon_CCH_UPry'!R32</f>
        <v>-104.85199999999998</v>
      </c>
      <c r="S32" s="45">
        <f>'AT-8A_Hon_CCH_UPry'!S32</f>
        <v>-792</v>
      </c>
      <c r="T32" s="45">
        <f>'AT-8A_Hon_CCH_UPry'!T32</f>
        <v>0</v>
      </c>
      <c r="U32" s="45">
        <f>'AT-8A_Hon_CCH_UPry'!U32</f>
        <v>13866</v>
      </c>
      <c r="V32" s="45">
        <f>'AT-8A_Hon_CCH_UPry'!V32</f>
        <v>13866</v>
      </c>
    </row>
    <row r="33" spans="1:22" s="798" customFormat="1" x14ac:dyDescent="0.2">
      <c r="A33" s="796"/>
      <c r="B33" s="796"/>
      <c r="C33" s="805">
        <f>C31+C32</f>
        <v>32394</v>
      </c>
      <c r="D33" s="805">
        <f t="shared" ref="D33:V33" si="8">D31+D32</f>
        <v>29987</v>
      </c>
      <c r="E33" s="806">
        <f t="shared" si="8"/>
        <v>2915.46</v>
      </c>
      <c r="F33" s="810">
        <f t="shared" si="8"/>
        <v>323.94</v>
      </c>
      <c r="G33" s="803">
        <f t="shared" si="8"/>
        <v>3239.3999999999996</v>
      </c>
      <c r="H33" s="804">
        <f t="shared" si="8"/>
        <v>250.68</v>
      </c>
      <c r="I33" s="804">
        <f t="shared" si="8"/>
        <v>0</v>
      </c>
      <c r="J33" s="803">
        <f t="shared" si="8"/>
        <v>250.68</v>
      </c>
      <c r="K33" s="804">
        <f t="shared" si="8"/>
        <v>658.12999999999988</v>
      </c>
      <c r="L33" s="810">
        <f t="shared" si="8"/>
        <v>33.24</v>
      </c>
      <c r="M33" s="803">
        <f t="shared" si="8"/>
        <v>691.36999999999989</v>
      </c>
      <c r="N33" s="806">
        <f t="shared" si="8"/>
        <v>2302.0300000000002</v>
      </c>
      <c r="O33" s="806">
        <f t="shared" si="8"/>
        <v>255.767</v>
      </c>
      <c r="P33" s="803">
        <f t="shared" si="8"/>
        <v>2557.797</v>
      </c>
      <c r="Q33" s="804">
        <f t="shared" si="8"/>
        <v>-1393.2199999999998</v>
      </c>
      <c r="R33" s="804">
        <f t="shared" si="8"/>
        <v>-222.52699999999996</v>
      </c>
      <c r="S33" s="803">
        <f t="shared" si="8"/>
        <v>-1615.7469999999998</v>
      </c>
      <c r="T33" s="804">
        <f t="shared" si="8"/>
        <v>0</v>
      </c>
      <c r="U33" s="804">
        <f t="shared" si="8"/>
        <v>29987</v>
      </c>
      <c r="V33" s="804">
        <f t="shared" si="8"/>
        <v>29987</v>
      </c>
    </row>
    <row r="34" spans="1:22" s="798" customFormat="1" x14ac:dyDescent="0.2">
      <c r="A34" s="796"/>
      <c r="B34" s="796"/>
      <c r="C34" s="796"/>
      <c r="D34" s="778">
        <f>D33/C33</f>
        <v>0.925696116564796</v>
      </c>
      <c r="E34" s="796"/>
      <c r="F34" s="796"/>
      <c r="G34" s="796"/>
      <c r="H34" s="796"/>
      <c r="I34" s="796"/>
      <c r="J34" s="778">
        <f>J33/G33</f>
        <v>7.7384700870531592E-2</v>
      </c>
      <c r="K34" s="796"/>
      <c r="L34" s="779">
        <f>L31/F31</f>
        <v>0.1153469058192514</v>
      </c>
      <c r="M34" s="778">
        <f>M33/G33</f>
        <v>0.21342532567759462</v>
      </c>
      <c r="N34" s="811">
        <f>N33/P33</f>
        <v>0.90000496521029627</v>
      </c>
      <c r="O34" s="811">
        <f>O33/P33</f>
        <v>9.9995034789703799E-2</v>
      </c>
      <c r="P34" s="778">
        <f>P33/G33</f>
        <v>0.78958973884052608</v>
      </c>
      <c r="Q34" s="796"/>
      <c r="R34" s="796"/>
      <c r="S34" s="778">
        <f>S33/G33</f>
        <v>-0.49877971229239981</v>
      </c>
      <c r="T34" s="796"/>
      <c r="U34" s="804"/>
      <c r="V34" s="804"/>
    </row>
    <row r="35" spans="1:22" ht="15" customHeight="1" x14ac:dyDescent="0.2">
      <c r="A35" s="1035" t="s">
        <v>1013</v>
      </c>
      <c r="B35" s="1035"/>
      <c r="C35" s="1035"/>
      <c r="D35" s="1035"/>
      <c r="E35" s="1035"/>
      <c r="F35" s="1035"/>
      <c r="G35" s="1035"/>
      <c r="H35" s="1035"/>
      <c r="I35" s="1035"/>
      <c r="J35" s="1035"/>
      <c r="K35" s="1035"/>
      <c r="L35" s="1035"/>
      <c r="M35" s="1035"/>
      <c r="N35" s="1035"/>
      <c r="O35" s="1035"/>
      <c r="P35" s="1035"/>
      <c r="Q35" s="1035"/>
      <c r="R35" s="1035"/>
      <c r="S35" s="1035"/>
      <c r="T35" s="1035"/>
      <c r="U35" s="1035"/>
      <c r="V35" s="1035"/>
    </row>
    <row r="36" spans="1:22" s="672" customFormat="1" ht="15" customHeight="1" x14ac:dyDescent="0.2">
      <c r="A36" s="1021" t="s">
        <v>1022</v>
      </c>
      <c r="B36" s="1021"/>
      <c r="C36" s="1021"/>
      <c r="D36" s="1021"/>
      <c r="E36" s="1021"/>
      <c r="F36" s="1021"/>
      <c r="G36" s="1021"/>
      <c r="H36" s="1021"/>
      <c r="I36" s="1021"/>
      <c r="J36" s="1021"/>
      <c r="K36" s="1021"/>
      <c r="L36" s="1021"/>
      <c r="M36" s="1021"/>
      <c r="N36" s="1021"/>
      <c r="O36" s="1021"/>
      <c r="P36" s="668"/>
      <c r="Q36" s="668"/>
      <c r="R36" s="668"/>
      <c r="S36" s="668"/>
      <c r="T36" s="668"/>
      <c r="U36" s="668"/>
      <c r="V36" s="668"/>
    </row>
    <row r="37" spans="1:22" s="672" customFormat="1" ht="15" customHeight="1" x14ac:dyDescent="0.2">
      <c r="A37" s="1021" t="s">
        <v>1023</v>
      </c>
      <c r="B37" s="1021"/>
      <c r="C37" s="1021"/>
      <c r="D37" s="1021"/>
      <c r="E37" s="1021"/>
      <c r="F37" s="1021"/>
      <c r="G37" s="1021"/>
      <c r="H37" s="1021"/>
      <c r="I37" s="1021"/>
      <c r="J37" s="1021"/>
      <c r="K37" s="1021"/>
      <c r="L37" s="1021"/>
      <c r="M37" s="1021"/>
      <c r="N37" s="1021"/>
      <c r="O37" s="1021"/>
      <c r="P37" s="668"/>
      <c r="Q37" s="668"/>
      <c r="R37" s="668"/>
      <c r="S37" s="668"/>
      <c r="T37" s="668"/>
      <c r="U37" s="668"/>
      <c r="V37" s="668"/>
    </row>
    <row r="38" spans="1:22" x14ac:dyDescent="0.2">
      <c r="D38" s="958">
        <f>C33-D33</f>
        <v>2407</v>
      </c>
      <c r="F38" s="420"/>
      <c r="K38" s="421"/>
    </row>
    <row r="39" spans="1:22" x14ac:dyDescent="0.2">
      <c r="A39" s="273" t="s">
        <v>11</v>
      </c>
      <c r="B39" s="273"/>
      <c r="C39" s="273"/>
      <c r="D39" s="273"/>
      <c r="E39" s="273"/>
      <c r="F39" s="273"/>
      <c r="G39" s="273"/>
      <c r="H39" s="273"/>
      <c r="I39" s="273"/>
      <c r="J39" s="273"/>
      <c r="K39" s="273"/>
      <c r="L39" s="273"/>
      <c r="M39" s="273"/>
      <c r="P39" s="1014"/>
      <c r="Q39" s="1014"/>
      <c r="U39" s="273"/>
    </row>
    <row r="40" spans="1:22" x14ac:dyDescent="0.2">
      <c r="A40" s="1014" t="s">
        <v>13</v>
      </c>
      <c r="B40" s="1014"/>
      <c r="C40" s="1014"/>
      <c r="D40" s="1014"/>
      <c r="E40" s="1014"/>
      <c r="F40" s="1014"/>
      <c r="G40" s="1014"/>
      <c r="H40" s="1014"/>
      <c r="I40" s="1014"/>
      <c r="J40" s="1014"/>
      <c r="K40" s="1014"/>
      <c r="L40" s="1014"/>
      <c r="M40" s="1014"/>
      <c r="N40" s="1014"/>
      <c r="O40" s="1014"/>
      <c r="P40" s="1014"/>
      <c r="Q40" s="1014"/>
    </row>
    <row r="41" spans="1:22" x14ac:dyDescent="0.2">
      <c r="A41" s="1014" t="s">
        <v>18</v>
      </c>
      <c r="B41" s="1014"/>
      <c r="C41" s="1014"/>
      <c r="D41" s="1014"/>
      <c r="E41" s="1014"/>
      <c r="F41" s="1014"/>
      <c r="G41" s="1014"/>
      <c r="H41" s="1014"/>
      <c r="I41" s="1014"/>
      <c r="J41" s="1014"/>
      <c r="K41" s="1014"/>
      <c r="L41" s="1014"/>
      <c r="M41" s="1014"/>
      <c r="N41" s="1014"/>
      <c r="O41" s="1014"/>
      <c r="P41" s="1014"/>
      <c r="Q41" s="1014"/>
    </row>
  </sheetData>
  <mergeCells count="26">
    <mergeCell ref="A36:O36"/>
    <mergeCell ref="A37:O37"/>
    <mergeCell ref="A35:V35"/>
    <mergeCell ref="A4:Q4"/>
    <mergeCell ref="A5:S5"/>
    <mergeCell ref="A3:P3"/>
    <mergeCell ref="V8:V9"/>
    <mergeCell ref="U8:U9"/>
    <mergeCell ref="E8:G8"/>
    <mergeCell ref="A8:A9"/>
    <mergeCell ref="Q1:V1"/>
    <mergeCell ref="P39:Q39"/>
    <mergeCell ref="A40:Q40"/>
    <mergeCell ref="A41:Q41"/>
    <mergeCell ref="H8:J8"/>
    <mergeCell ref="Q8:S8"/>
    <mergeCell ref="A2:Q2"/>
    <mergeCell ref="T8:T9"/>
    <mergeCell ref="K8:M8"/>
    <mergeCell ref="D8:D9"/>
    <mergeCell ref="P7:V7"/>
    <mergeCell ref="C8:C9"/>
    <mergeCell ref="B8:B9"/>
    <mergeCell ref="N8:P8"/>
    <mergeCell ref="N7:O7"/>
    <mergeCell ref="A31:B31"/>
  </mergeCells>
  <printOptions horizontalCentered="1"/>
  <pageMargins left="0.5" right="0.5" top="0.23622047244094499" bottom="0" header="0.31496062992126" footer="0.31496062992126"/>
  <pageSetup paperSize="9" scale="8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W38"/>
  <sheetViews>
    <sheetView view="pageBreakPreview" topLeftCell="A11" zoomScaleNormal="76" zoomScaleSheetLayoutView="100" workbookViewId="0">
      <selection activeCell="R34" sqref="R34"/>
    </sheetView>
  </sheetViews>
  <sheetFormatPr defaultColWidth="8.85546875" defaultRowHeight="12.75" x14ac:dyDescent="0.2"/>
  <cols>
    <col min="1" max="1" width="3.85546875" style="331" customWidth="1"/>
    <col min="2" max="2" width="9.42578125" style="331" customWidth="1"/>
    <col min="3" max="3" width="9" style="331" customWidth="1"/>
    <col min="4" max="4" width="7.140625" style="331" customWidth="1"/>
    <col min="5" max="5" width="7.42578125" style="331" customWidth="1"/>
    <col min="6" max="6" width="7" style="331" bestFit="1" customWidth="1"/>
    <col min="7" max="8" width="7.5703125" style="331" bestFit="1" customWidth="1"/>
    <col min="9" max="9" width="6.42578125" style="331" bestFit="1" customWidth="1"/>
    <col min="10" max="10" width="7.42578125" style="331" customWidth="1"/>
    <col min="11" max="11" width="7.5703125" style="331" bestFit="1" customWidth="1"/>
    <col min="12" max="12" width="6.42578125" style="331" bestFit="1" customWidth="1"/>
    <col min="13" max="13" width="6" style="331" bestFit="1" customWidth="1"/>
    <col min="14" max="14" width="9" style="331" bestFit="1" customWidth="1"/>
    <col min="15" max="16" width="8" style="331" bestFit="1" customWidth="1"/>
    <col min="17" max="18" width="8.5703125" style="331" bestFit="1" customWidth="1"/>
    <col min="19" max="19" width="8.140625" style="331" bestFit="1" customWidth="1"/>
    <col min="20" max="20" width="8.85546875" style="331" customWidth="1"/>
    <col min="21" max="21" width="8.42578125" style="331" customWidth="1"/>
    <col min="22" max="22" width="9.5703125" style="331" customWidth="1"/>
    <col min="23" max="16384" width="8.85546875" style="331"/>
  </cols>
  <sheetData>
    <row r="1" spans="1:23" x14ac:dyDescent="0.2">
      <c r="Q1" s="1235" t="s">
        <v>199</v>
      </c>
      <c r="R1" s="1235"/>
      <c r="S1" s="1235"/>
      <c r="T1" s="1235"/>
      <c r="U1" s="1235"/>
      <c r="V1" s="1235"/>
    </row>
    <row r="2" spans="1:23" ht="15.75" x14ac:dyDescent="0.2">
      <c r="A2" s="1283" t="s">
        <v>0</v>
      </c>
      <c r="B2" s="1283"/>
      <c r="C2" s="1283"/>
      <c r="D2" s="1283"/>
      <c r="E2" s="1283"/>
      <c r="F2" s="1283"/>
      <c r="G2" s="1283"/>
      <c r="H2" s="1283"/>
      <c r="I2" s="1283"/>
      <c r="J2" s="1283"/>
      <c r="K2" s="1283"/>
      <c r="L2" s="1283"/>
      <c r="M2" s="1283"/>
      <c r="N2" s="1283"/>
      <c r="O2" s="1283"/>
      <c r="P2" s="1283"/>
      <c r="Q2" s="1283"/>
    </row>
    <row r="3" spans="1:23" ht="15.75" x14ac:dyDescent="0.2">
      <c r="A3" s="1284" t="s">
        <v>734</v>
      </c>
      <c r="B3" s="1284"/>
      <c r="C3" s="1284"/>
      <c r="D3" s="1284"/>
      <c r="E3" s="1284"/>
      <c r="F3" s="1284"/>
      <c r="G3" s="1284"/>
      <c r="H3" s="1284"/>
      <c r="I3" s="1284"/>
      <c r="J3" s="1284"/>
      <c r="K3" s="1284"/>
      <c r="L3" s="1284"/>
      <c r="M3" s="1284"/>
      <c r="N3" s="1284"/>
      <c r="O3" s="1284"/>
      <c r="P3" s="1284"/>
      <c r="Q3" s="410"/>
    </row>
    <row r="4" spans="1:23" x14ac:dyDescent="0.2">
      <c r="A4" s="1195" t="s">
        <v>203</v>
      </c>
      <c r="B4" s="1195"/>
      <c r="C4" s="1195"/>
      <c r="D4" s="1195"/>
      <c r="E4" s="1195"/>
      <c r="F4" s="1195"/>
      <c r="G4" s="1195"/>
      <c r="H4" s="1195"/>
      <c r="I4" s="1195"/>
      <c r="J4" s="1195"/>
      <c r="K4" s="1195"/>
      <c r="L4" s="1195"/>
      <c r="M4" s="1195"/>
      <c r="N4" s="1195"/>
      <c r="O4" s="1195"/>
      <c r="P4" s="1195"/>
      <c r="Q4" s="1195"/>
    </row>
    <row r="5" spans="1:23" x14ac:dyDescent="0.2">
      <c r="A5" s="377"/>
      <c r="B5" s="377"/>
      <c r="C5" s="332"/>
      <c r="D5" s="377"/>
      <c r="E5" s="377"/>
      <c r="F5" s="377"/>
      <c r="G5" s="377"/>
      <c r="H5" s="377"/>
      <c r="I5" s="377"/>
      <c r="J5" s="377"/>
      <c r="K5" s="377"/>
      <c r="L5" s="377"/>
      <c r="M5" s="377"/>
      <c r="N5" s="377"/>
      <c r="O5" s="377"/>
      <c r="P5" s="377"/>
      <c r="Q5" s="377"/>
      <c r="U5" s="377"/>
    </row>
    <row r="6" spans="1:23" ht="15.75" x14ac:dyDescent="0.2">
      <c r="A6" s="1285" t="s">
        <v>805</v>
      </c>
      <c r="B6" s="1285"/>
      <c r="C6" s="1285"/>
      <c r="D6" s="1285"/>
      <c r="E6" s="1285"/>
      <c r="F6" s="1285"/>
      <c r="G6" s="1285"/>
      <c r="H6" s="1285"/>
      <c r="I6" s="1285"/>
      <c r="J6" s="1285"/>
      <c r="K6" s="1285"/>
      <c r="L6" s="1285"/>
      <c r="M6" s="1285"/>
      <c r="N6" s="1285"/>
      <c r="O6" s="1285"/>
      <c r="P6" s="1285"/>
      <c r="Q6" s="1285"/>
      <c r="R6" s="1285"/>
      <c r="S6" s="1285"/>
    </row>
    <row r="7" spans="1:23" x14ac:dyDescent="0.2">
      <c r="A7" s="424"/>
      <c r="B7" s="370"/>
      <c r="C7" s="370"/>
      <c r="D7" s="370"/>
      <c r="E7" s="370"/>
      <c r="F7" s="370"/>
      <c r="G7" s="370"/>
      <c r="H7" s="370"/>
      <c r="I7" s="370"/>
      <c r="J7" s="370"/>
      <c r="K7" s="370"/>
      <c r="L7" s="370"/>
      <c r="M7" s="370"/>
      <c r="N7" s="370"/>
      <c r="O7" s="370"/>
      <c r="P7" s="1282" t="s">
        <v>217</v>
      </c>
      <c r="Q7" s="1282"/>
      <c r="R7" s="1282"/>
      <c r="S7" s="1282"/>
      <c r="T7" s="1282"/>
      <c r="U7" s="1282"/>
      <c r="V7" s="1282"/>
    </row>
    <row r="8" spans="1:23" x14ac:dyDescent="0.2">
      <c r="P8" s="1141" t="s">
        <v>823</v>
      </c>
      <c r="Q8" s="1141"/>
      <c r="R8" s="1141"/>
      <c r="S8" s="1141"/>
      <c r="T8" s="1141"/>
      <c r="U8" s="1141"/>
      <c r="V8" s="1141"/>
    </row>
    <row r="9" spans="1:23" ht="28.5" customHeight="1" x14ac:dyDescent="0.2">
      <c r="A9" s="1260" t="s">
        <v>74</v>
      </c>
      <c r="B9" s="1260" t="s">
        <v>197</v>
      </c>
      <c r="C9" s="1260" t="s">
        <v>356</v>
      </c>
      <c r="D9" s="1260" t="s">
        <v>462</v>
      </c>
      <c r="E9" s="1194" t="s">
        <v>848</v>
      </c>
      <c r="F9" s="1194"/>
      <c r="G9" s="1194"/>
      <c r="H9" s="1017" t="s">
        <v>815</v>
      </c>
      <c r="I9" s="1018"/>
      <c r="J9" s="1019"/>
      <c r="K9" s="1262" t="s">
        <v>358</v>
      </c>
      <c r="L9" s="1263"/>
      <c r="M9" s="1264"/>
      <c r="N9" s="1017" t="s">
        <v>150</v>
      </c>
      <c r="O9" s="1018"/>
      <c r="P9" s="1019"/>
      <c r="Q9" s="1194" t="s">
        <v>849</v>
      </c>
      <c r="R9" s="1194"/>
      <c r="S9" s="1194"/>
      <c r="T9" s="1260" t="s">
        <v>239</v>
      </c>
      <c r="U9" s="1260" t="s">
        <v>411</v>
      </c>
      <c r="V9" s="1260" t="s">
        <v>359</v>
      </c>
    </row>
    <row r="10" spans="1:23" ht="73.5" customHeight="1" x14ac:dyDescent="0.2">
      <c r="A10" s="1261"/>
      <c r="B10" s="1261"/>
      <c r="C10" s="1261"/>
      <c r="D10" s="1261"/>
      <c r="E10" s="237" t="s">
        <v>172</v>
      </c>
      <c r="F10" s="237" t="s">
        <v>198</v>
      </c>
      <c r="G10" s="237" t="s">
        <v>17</v>
      </c>
      <c r="H10" s="237" t="s">
        <v>172</v>
      </c>
      <c r="I10" s="237" t="s">
        <v>198</v>
      </c>
      <c r="J10" s="237" t="s">
        <v>17</v>
      </c>
      <c r="K10" s="237" t="s">
        <v>172</v>
      </c>
      <c r="L10" s="237" t="s">
        <v>198</v>
      </c>
      <c r="M10" s="237" t="s">
        <v>17</v>
      </c>
      <c r="N10" s="237" t="s">
        <v>172</v>
      </c>
      <c r="O10" s="237" t="s">
        <v>198</v>
      </c>
      <c r="P10" s="237" t="s">
        <v>17</v>
      </c>
      <c r="Q10" s="237" t="s">
        <v>227</v>
      </c>
      <c r="R10" s="237" t="s">
        <v>210</v>
      </c>
      <c r="S10" s="237" t="s">
        <v>211</v>
      </c>
      <c r="T10" s="1261"/>
      <c r="U10" s="1261"/>
      <c r="V10" s="1261"/>
    </row>
    <row r="11" spans="1:23" x14ac:dyDescent="0.2">
      <c r="A11" s="334">
        <v>1</v>
      </c>
      <c r="B11" s="247">
        <v>2</v>
      </c>
      <c r="C11" s="334">
        <v>3</v>
      </c>
      <c r="D11" s="334">
        <v>4</v>
      </c>
      <c r="E11" s="247">
        <v>5</v>
      </c>
      <c r="F11" s="334">
        <v>6</v>
      </c>
      <c r="G11" s="334">
        <v>7</v>
      </c>
      <c r="H11" s="247">
        <v>8</v>
      </c>
      <c r="I11" s="334">
        <v>9</v>
      </c>
      <c r="J11" s="334">
        <v>10</v>
      </c>
      <c r="K11" s="247">
        <v>11</v>
      </c>
      <c r="L11" s="334">
        <v>12</v>
      </c>
      <c r="M11" s="334">
        <v>13</v>
      </c>
      <c r="N11" s="247">
        <v>14</v>
      </c>
      <c r="O11" s="334">
        <v>15</v>
      </c>
      <c r="P11" s="334">
        <v>16</v>
      </c>
      <c r="Q11" s="247">
        <v>17</v>
      </c>
      <c r="R11" s="334">
        <v>18</v>
      </c>
      <c r="S11" s="334">
        <v>19</v>
      </c>
      <c r="T11" s="247">
        <v>20</v>
      </c>
      <c r="U11" s="334">
        <v>21</v>
      </c>
      <c r="V11" s="247">
        <v>22</v>
      </c>
    </row>
    <row r="12" spans="1:23" ht="15" customHeight="1" x14ac:dyDescent="0.2">
      <c r="A12" s="334">
        <v>1</v>
      </c>
      <c r="B12" s="335" t="s">
        <v>885</v>
      </c>
      <c r="C12" s="334">
        <v>767</v>
      </c>
      <c r="D12" s="334">
        <v>772</v>
      </c>
      <c r="E12" s="412">
        <v>69.03</v>
      </c>
      <c r="F12" s="412">
        <v>7.67</v>
      </c>
      <c r="G12" s="412">
        <f>SUM(E12:F12)</f>
        <v>76.7</v>
      </c>
      <c r="H12" s="412">
        <v>6.59</v>
      </c>
      <c r="I12" s="412">
        <v>0</v>
      </c>
      <c r="J12" s="412">
        <f>SUM(H12:I12)</f>
        <v>6.59</v>
      </c>
      <c r="K12" s="412">
        <v>17.14</v>
      </c>
      <c r="L12" s="412">
        <v>0</v>
      </c>
      <c r="M12" s="412">
        <f>SUM(K12:L12)</f>
        <v>17.14</v>
      </c>
      <c r="N12" s="412">
        <v>48.634</v>
      </c>
      <c r="O12" s="412">
        <v>5.3959999999999999</v>
      </c>
      <c r="P12" s="412">
        <f>SUM(N12:O12)</f>
        <v>54.03</v>
      </c>
      <c r="Q12" s="291">
        <f>H12+K12-N12</f>
        <v>-24.904</v>
      </c>
      <c r="R12" s="291">
        <f>I12+L12-O12</f>
        <v>-5.3959999999999999</v>
      </c>
      <c r="S12" s="412">
        <f>R12+Q12</f>
        <v>-30.3</v>
      </c>
      <c r="T12" s="412" t="s">
        <v>906</v>
      </c>
      <c r="U12" s="334">
        <v>772</v>
      </c>
      <c r="V12" s="334">
        <v>772</v>
      </c>
      <c r="W12" s="339"/>
    </row>
    <row r="13" spans="1:23" ht="15" customHeight="1" x14ac:dyDescent="0.2">
      <c r="A13" s="334">
        <v>2</v>
      </c>
      <c r="B13" s="335" t="s">
        <v>886</v>
      </c>
      <c r="C13" s="334">
        <v>375</v>
      </c>
      <c r="D13" s="334">
        <v>363</v>
      </c>
      <c r="E13" s="412">
        <v>33.75</v>
      </c>
      <c r="F13" s="412">
        <v>3.75</v>
      </c>
      <c r="G13" s="412">
        <f t="shared" ref="G13:G31" si="0">SUM(E13:F13)</f>
        <v>37.5</v>
      </c>
      <c r="H13" s="412">
        <v>3.0999999999999996</v>
      </c>
      <c r="I13" s="412">
        <v>0</v>
      </c>
      <c r="J13" s="412">
        <f t="shared" ref="J13:J31" si="1">SUM(H13:I13)</f>
        <v>3.0999999999999996</v>
      </c>
      <c r="K13" s="412">
        <v>7.6</v>
      </c>
      <c r="L13" s="412">
        <v>0</v>
      </c>
      <c r="M13" s="412">
        <f t="shared" ref="M13:M31" si="2">SUM(K13:L13)</f>
        <v>7.6</v>
      </c>
      <c r="N13" s="412">
        <v>26.131</v>
      </c>
      <c r="O13" s="412">
        <v>2.9089999999999998</v>
      </c>
      <c r="P13" s="412">
        <f t="shared" ref="P13:P31" si="3">SUM(N13:O13)</f>
        <v>29.04</v>
      </c>
      <c r="Q13" s="291">
        <f t="shared" ref="Q13:Q31" si="4">H13+K13-N13</f>
        <v>-15.431000000000001</v>
      </c>
      <c r="R13" s="291">
        <f t="shared" ref="R13:R31" si="5">I13+L13-O13</f>
        <v>-2.9089999999999998</v>
      </c>
      <c r="S13" s="412">
        <f t="shared" ref="S13:S21" si="6">R13+Q13</f>
        <v>-18.34</v>
      </c>
      <c r="T13" s="412" t="s">
        <v>906</v>
      </c>
      <c r="U13" s="334">
        <v>363</v>
      </c>
      <c r="V13" s="334">
        <v>363</v>
      </c>
      <c r="W13" s="339"/>
    </row>
    <row r="14" spans="1:23" ht="15" customHeight="1" x14ac:dyDescent="0.2">
      <c r="A14" s="334">
        <v>3</v>
      </c>
      <c r="B14" s="335" t="s">
        <v>887</v>
      </c>
      <c r="C14" s="334">
        <v>1050</v>
      </c>
      <c r="D14" s="334">
        <v>959</v>
      </c>
      <c r="E14" s="412">
        <v>94.5</v>
      </c>
      <c r="F14" s="412">
        <v>10.5</v>
      </c>
      <c r="G14" s="412">
        <f t="shared" si="0"/>
        <v>105</v>
      </c>
      <c r="H14" s="412">
        <v>8.1999999999999993</v>
      </c>
      <c r="I14" s="412">
        <v>0</v>
      </c>
      <c r="J14" s="412">
        <f t="shared" si="1"/>
        <v>8.1999999999999993</v>
      </c>
      <c r="K14" s="412">
        <v>20.95</v>
      </c>
      <c r="L14" s="412">
        <v>0</v>
      </c>
      <c r="M14" s="412">
        <f t="shared" si="2"/>
        <v>20.95</v>
      </c>
      <c r="N14" s="412">
        <v>64.783000000000001</v>
      </c>
      <c r="O14" s="412">
        <v>7.1970000000000001</v>
      </c>
      <c r="P14" s="412">
        <f t="shared" si="3"/>
        <v>71.98</v>
      </c>
      <c r="Q14" s="291">
        <f t="shared" si="4"/>
        <v>-35.633000000000003</v>
      </c>
      <c r="R14" s="291">
        <f t="shared" si="5"/>
        <v>-7.1970000000000001</v>
      </c>
      <c r="S14" s="412">
        <f t="shared" si="6"/>
        <v>-42.830000000000005</v>
      </c>
      <c r="T14" s="412" t="s">
        <v>906</v>
      </c>
      <c r="U14" s="334">
        <v>959</v>
      </c>
      <c r="V14" s="334">
        <v>959</v>
      </c>
      <c r="W14" s="339"/>
    </row>
    <row r="15" spans="1:23" ht="15" customHeight="1" x14ac:dyDescent="0.2">
      <c r="A15" s="334">
        <v>4</v>
      </c>
      <c r="B15" s="335" t="s">
        <v>888</v>
      </c>
      <c r="C15" s="334">
        <v>1351</v>
      </c>
      <c r="D15" s="334">
        <v>1005</v>
      </c>
      <c r="E15" s="412">
        <v>121.59</v>
      </c>
      <c r="F15" s="412">
        <v>13.51</v>
      </c>
      <c r="G15" s="412">
        <f t="shared" si="0"/>
        <v>135.1</v>
      </c>
      <c r="H15" s="412">
        <v>8.59</v>
      </c>
      <c r="I15" s="412">
        <v>0</v>
      </c>
      <c r="J15" s="412">
        <f t="shared" si="1"/>
        <v>8.59</v>
      </c>
      <c r="K15" s="412">
        <v>22.12</v>
      </c>
      <c r="L15" s="412">
        <v>0</v>
      </c>
      <c r="M15" s="412">
        <f t="shared" si="2"/>
        <v>22.12</v>
      </c>
      <c r="N15" s="412">
        <v>67.325000000000003</v>
      </c>
      <c r="O15" s="412">
        <v>7.4749999999999996</v>
      </c>
      <c r="P15" s="412">
        <f t="shared" si="3"/>
        <v>74.8</v>
      </c>
      <c r="Q15" s="291">
        <f t="shared" si="4"/>
        <v>-36.615000000000002</v>
      </c>
      <c r="R15" s="291">
        <f t="shared" si="5"/>
        <v>-7.4749999999999996</v>
      </c>
      <c r="S15" s="412">
        <f t="shared" si="6"/>
        <v>-44.09</v>
      </c>
      <c r="T15" s="412" t="s">
        <v>906</v>
      </c>
      <c r="U15" s="334">
        <v>1005</v>
      </c>
      <c r="V15" s="334">
        <v>1005</v>
      </c>
      <c r="W15" s="339"/>
    </row>
    <row r="16" spans="1:23" ht="15" customHeight="1" x14ac:dyDescent="0.2">
      <c r="A16" s="334">
        <v>5</v>
      </c>
      <c r="B16" s="335" t="s">
        <v>889</v>
      </c>
      <c r="C16" s="334">
        <v>564</v>
      </c>
      <c r="D16" s="334">
        <v>587</v>
      </c>
      <c r="E16" s="412">
        <v>50.76</v>
      </c>
      <c r="F16" s="412">
        <v>5.64</v>
      </c>
      <c r="G16" s="412">
        <f t="shared" si="0"/>
        <v>56.4</v>
      </c>
      <c r="H16" s="412">
        <v>4.97</v>
      </c>
      <c r="I16" s="412">
        <v>0</v>
      </c>
      <c r="J16" s="412">
        <f t="shared" si="1"/>
        <v>4.97</v>
      </c>
      <c r="K16" s="412">
        <v>12.55</v>
      </c>
      <c r="L16" s="412">
        <v>0</v>
      </c>
      <c r="M16" s="412">
        <f t="shared" si="2"/>
        <v>12.55</v>
      </c>
      <c r="N16" s="412">
        <v>44.78</v>
      </c>
      <c r="O16" s="412">
        <v>4.9799999999999995</v>
      </c>
      <c r="P16" s="412">
        <f t="shared" si="3"/>
        <v>49.76</v>
      </c>
      <c r="Q16" s="291">
        <f t="shared" si="4"/>
        <v>-27.26</v>
      </c>
      <c r="R16" s="291">
        <f t="shared" si="5"/>
        <v>-4.9799999999999995</v>
      </c>
      <c r="S16" s="412">
        <f t="shared" si="6"/>
        <v>-32.24</v>
      </c>
      <c r="T16" s="412" t="s">
        <v>906</v>
      </c>
      <c r="U16" s="334">
        <v>587</v>
      </c>
      <c r="V16" s="334">
        <v>587</v>
      </c>
      <c r="W16" s="339"/>
    </row>
    <row r="17" spans="1:23" ht="15" customHeight="1" x14ac:dyDescent="0.2">
      <c r="A17" s="334">
        <v>6</v>
      </c>
      <c r="B17" s="335" t="s">
        <v>890</v>
      </c>
      <c r="C17" s="334">
        <v>967</v>
      </c>
      <c r="D17" s="334">
        <v>950</v>
      </c>
      <c r="E17" s="412">
        <v>87.03</v>
      </c>
      <c r="F17" s="412">
        <v>9.67</v>
      </c>
      <c r="G17" s="412">
        <f t="shared" si="0"/>
        <v>96.7</v>
      </c>
      <c r="H17" s="412">
        <v>8.120000000000001</v>
      </c>
      <c r="I17" s="412">
        <v>0</v>
      </c>
      <c r="J17" s="412">
        <f t="shared" si="1"/>
        <v>8.120000000000001</v>
      </c>
      <c r="K17" s="412">
        <v>21.11</v>
      </c>
      <c r="L17" s="412">
        <v>0</v>
      </c>
      <c r="M17" s="412">
        <f t="shared" si="2"/>
        <v>21.11</v>
      </c>
      <c r="N17" s="412">
        <v>73.3</v>
      </c>
      <c r="O17" s="412">
        <v>8.14</v>
      </c>
      <c r="P17" s="412">
        <f t="shared" si="3"/>
        <v>81.44</v>
      </c>
      <c r="Q17" s="291">
        <f t="shared" si="4"/>
        <v>-44.069999999999993</v>
      </c>
      <c r="R17" s="291">
        <f t="shared" si="5"/>
        <v>-8.14</v>
      </c>
      <c r="S17" s="412">
        <f t="shared" si="6"/>
        <v>-52.209999999999994</v>
      </c>
      <c r="T17" s="412" t="s">
        <v>906</v>
      </c>
      <c r="U17" s="334">
        <v>950</v>
      </c>
      <c r="V17" s="334">
        <v>950</v>
      </c>
      <c r="W17" s="339"/>
    </row>
    <row r="18" spans="1:23" ht="15" customHeight="1" x14ac:dyDescent="0.2">
      <c r="A18" s="334">
        <v>7</v>
      </c>
      <c r="B18" s="335" t="s">
        <v>891</v>
      </c>
      <c r="C18" s="334">
        <v>491</v>
      </c>
      <c r="D18" s="334">
        <v>463</v>
      </c>
      <c r="E18" s="412">
        <v>44.19</v>
      </c>
      <c r="F18" s="412">
        <v>4.91</v>
      </c>
      <c r="G18" s="412">
        <f t="shared" si="0"/>
        <v>49.099999999999994</v>
      </c>
      <c r="H18" s="412">
        <v>3.85</v>
      </c>
      <c r="I18" s="412">
        <v>0</v>
      </c>
      <c r="J18" s="412">
        <f t="shared" si="1"/>
        <v>3.85</v>
      </c>
      <c r="K18" s="412">
        <v>9.23</v>
      </c>
      <c r="L18" s="412">
        <v>0</v>
      </c>
      <c r="M18" s="412">
        <f t="shared" si="2"/>
        <v>9.23</v>
      </c>
      <c r="N18" s="412">
        <v>36.42</v>
      </c>
      <c r="O18" s="412">
        <v>4.04</v>
      </c>
      <c r="P18" s="412">
        <f t="shared" si="3"/>
        <v>40.46</v>
      </c>
      <c r="Q18" s="291">
        <f t="shared" si="4"/>
        <v>-23.340000000000003</v>
      </c>
      <c r="R18" s="291">
        <f t="shared" si="5"/>
        <v>-4.04</v>
      </c>
      <c r="S18" s="412">
        <f t="shared" si="6"/>
        <v>-27.380000000000003</v>
      </c>
      <c r="T18" s="412" t="s">
        <v>906</v>
      </c>
      <c r="U18" s="334">
        <v>463</v>
      </c>
      <c r="V18" s="334">
        <v>463</v>
      </c>
      <c r="W18" s="339"/>
    </row>
    <row r="19" spans="1:23" ht="15" customHeight="1" x14ac:dyDescent="0.2">
      <c r="A19" s="334">
        <v>8</v>
      </c>
      <c r="B19" s="335" t="s">
        <v>892</v>
      </c>
      <c r="C19" s="334">
        <v>405</v>
      </c>
      <c r="D19" s="334">
        <v>473</v>
      </c>
      <c r="E19" s="412">
        <v>36.450000000000003</v>
      </c>
      <c r="F19" s="412">
        <v>4.05</v>
      </c>
      <c r="G19" s="412">
        <f t="shared" si="0"/>
        <v>40.5</v>
      </c>
      <c r="H19" s="412">
        <v>4.04</v>
      </c>
      <c r="I19" s="412">
        <v>0</v>
      </c>
      <c r="J19" s="412">
        <f t="shared" si="1"/>
        <v>4.04</v>
      </c>
      <c r="K19" s="412">
        <v>8.83</v>
      </c>
      <c r="L19" s="412">
        <v>0</v>
      </c>
      <c r="M19" s="412">
        <f t="shared" si="2"/>
        <v>8.83</v>
      </c>
      <c r="N19" s="412">
        <v>38.311999999999998</v>
      </c>
      <c r="O19" s="412">
        <v>4.258</v>
      </c>
      <c r="P19" s="412">
        <f t="shared" si="3"/>
        <v>42.57</v>
      </c>
      <c r="Q19" s="291">
        <f t="shared" si="4"/>
        <v>-25.441999999999997</v>
      </c>
      <c r="R19" s="291">
        <f t="shared" si="5"/>
        <v>-4.258</v>
      </c>
      <c r="S19" s="412">
        <f t="shared" si="6"/>
        <v>-29.699999999999996</v>
      </c>
      <c r="T19" s="412" t="s">
        <v>906</v>
      </c>
      <c r="U19" s="334">
        <v>473</v>
      </c>
      <c r="V19" s="334">
        <v>473</v>
      </c>
      <c r="W19" s="339"/>
    </row>
    <row r="20" spans="1:23" ht="15" customHeight="1" x14ac:dyDescent="0.2">
      <c r="A20" s="334">
        <v>9</v>
      </c>
      <c r="B20" s="335" t="s">
        <v>893</v>
      </c>
      <c r="C20" s="334">
        <v>896</v>
      </c>
      <c r="D20" s="334">
        <v>896</v>
      </c>
      <c r="E20" s="412">
        <v>80.64</v>
      </c>
      <c r="F20" s="412">
        <v>8.9600000000000009</v>
      </c>
      <c r="G20" s="412">
        <f t="shared" si="0"/>
        <v>89.6</v>
      </c>
      <c r="H20" s="412">
        <v>7.64</v>
      </c>
      <c r="I20" s="412">
        <v>0</v>
      </c>
      <c r="J20" s="412">
        <f t="shared" si="1"/>
        <v>7.64</v>
      </c>
      <c r="K20" s="412">
        <v>19.82</v>
      </c>
      <c r="L20" s="412">
        <v>4</v>
      </c>
      <c r="M20" s="412">
        <f t="shared" si="2"/>
        <v>23.82</v>
      </c>
      <c r="N20" s="412">
        <v>64.512</v>
      </c>
      <c r="O20" s="412">
        <v>7.168000000000001</v>
      </c>
      <c r="P20" s="412">
        <f t="shared" si="3"/>
        <v>71.680000000000007</v>
      </c>
      <c r="Q20" s="291">
        <f t="shared" si="4"/>
        <v>-37.052</v>
      </c>
      <c r="R20" s="291">
        <f t="shared" si="5"/>
        <v>-3.168000000000001</v>
      </c>
      <c r="S20" s="412">
        <f t="shared" si="6"/>
        <v>-40.22</v>
      </c>
      <c r="T20" s="412" t="s">
        <v>906</v>
      </c>
      <c r="U20" s="334">
        <v>896</v>
      </c>
      <c r="V20" s="334">
        <v>896</v>
      </c>
      <c r="W20" s="339"/>
    </row>
    <row r="21" spans="1:23" ht="15" customHeight="1" x14ac:dyDescent="0.2">
      <c r="A21" s="334">
        <v>10</v>
      </c>
      <c r="B21" s="335" t="s">
        <v>894</v>
      </c>
      <c r="C21" s="334">
        <v>1190</v>
      </c>
      <c r="D21" s="334">
        <v>848</v>
      </c>
      <c r="E21" s="412">
        <v>107.1</v>
      </c>
      <c r="F21" s="412">
        <v>11.9</v>
      </c>
      <c r="G21" s="412">
        <f t="shared" si="0"/>
        <v>119</v>
      </c>
      <c r="H21" s="412">
        <v>7.2399999999999993</v>
      </c>
      <c r="I21" s="412">
        <v>0</v>
      </c>
      <c r="J21" s="412">
        <f t="shared" si="1"/>
        <v>7.2399999999999993</v>
      </c>
      <c r="K21" s="412">
        <v>21.16</v>
      </c>
      <c r="L21" s="412">
        <v>4</v>
      </c>
      <c r="M21" s="412">
        <f t="shared" si="2"/>
        <v>25.16</v>
      </c>
      <c r="N21" s="412">
        <v>68.692000000000007</v>
      </c>
      <c r="O21" s="412">
        <v>7.6280000000000001</v>
      </c>
      <c r="P21" s="412">
        <f t="shared" si="3"/>
        <v>76.320000000000007</v>
      </c>
      <c r="Q21" s="291">
        <f t="shared" si="4"/>
        <v>-40.292000000000009</v>
      </c>
      <c r="R21" s="291">
        <f t="shared" si="5"/>
        <v>-3.6280000000000001</v>
      </c>
      <c r="S21" s="412">
        <f t="shared" si="6"/>
        <v>-43.920000000000009</v>
      </c>
      <c r="T21" s="412" t="s">
        <v>906</v>
      </c>
      <c r="U21" s="334">
        <v>848</v>
      </c>
      <c r="V21" s="334">
        <v>848</v>
      </c>
      <c r="W21" s="339"/>
    </row>
    <row r="22" spans="1:23" ht="15" customHeight="1" x14ac:dyDescent="0.2">
      <c r="A22" s="334">
        <v>11</v>
      </c>
      <c r="B22" s="335" t="s">
        <v>895</v>
      </c>
      <c r="C22" s="334">
        <v>392</v>
      </c>
      <c r="D22" s="334">
        <v>298</v>
      </c>
      <c r="E22" s="412">
        <v>35.28</v>
      </c>
      <c r="F22" s="412">
        <v>3.92</v>
      </c>
      <c r="G22" s="412">
        <f t="shared" si="0"/>
        <v>39.200000000000003</v>
      </c>
      <c r="H22" s="412">
        <v>2.4700000000000002</v>
      </c>
      <c r="I22" s="412">
        <v>0</v>
      </c>
      <c r="J22" s="412">
        <f t="shared" si="1"/>
        <v>2.4700000000000002</v>
      </c>
      <c r="K22" s="412">
        <v>4.3</v>
      </c>
      <c r="L22" s="412">
        <v>0</v>
      </c>
      <c r="M22" s="412">
        <f t="shared" si="2"/>
        <v>4.3</v>
      </c>
      <c r="N22" s="412">
        <v>24.141999999999999</v>
      </c>
      <c r="O22" s="412">
        <v>2.6779999999999999</v>
      </c>
      <c r="P22" s="412">
        <f t="shared" si="3"/>
        <v>26.82</v>
      </c>
      <c r="Q22" s="291">
        <f t="shared" si="4"/>
        <v>-17.372</v>
      </c>
      <c r="R22" s="291">
        <f t="shared" si="5"/>
        <v>-2.6779999999999999</v>
      </c>
      <c r="S22" s="412">
        <f>R22+Q22</f>
        <v>-20.05</v>
      </c>
      <c r="T22" s="412" t="s">
        <v>906</v>
      </c>
      <c r="U22" s="334">
        <v>298</v>
      </c>
      <c r="V22" s="334">
        <v>298</v>
      </c>
      <c r="W22" s="339"/>
    </row>
    <row r="23" spans="1:23" ht="15" customHeight="1" x14ac:dyDescent="0.2">
      <c r="A23" s="334">
        <v>12</v>
      </c>
      <c r="B23" s="335" t="s">
        <v>896</v>
      </c>
      <c r="C23" s="334">
        <v>365</v>
      </c>
      <c r="D23" s="334">
        <v>297</v>
      </c>
      <c r="E23" s="412">
        <v>32.85</v>
      </c>
      <c r="F23" s="412">
        <v>3.65</v>
      </c>
      <c r="G23" s="412">
        <f t="shared" si="0"/>
        <v>36.5</v>
      </c>
      <c r="H23" s="412">
        <v>2.42</v>
      </c>
      <c r="I23" s="412">
        <v>0</v>
      </c>
      <c r="J23" s="412">
        <f t="shared" si="1"/>
        <v>2.42</v>
      </c>
      <c r="K23" s="412">
        <v>4.3</v>
      </c>
      <c r="L23" s="412">
        <v>0.48</v>
      </c>
      <c r="M23" s="412">
        <f t="shared" si="2"/>
        <v>4.7799999999999994</v>
      </c>
      <c r="N23" s="412">
        <v>23.841000000000001</v>
      </c>
      <c r="O23" s="412">
        <v>2.649</v>
      </c>
      <c r="P23" s="412">
        <f t="shared" si="3"/>
        <v>26.490000000000002</v>
      </c>
      <c r="Q23" s="291">
        <f t="shared" si="4"/>
        <v>-17.121000000000002</v>
      </c>
      <c r="R23" s="291">
        <f t="shared" si="5"/>
        <v>-2.169</v>
      </c>
      <c r="S23" s="412">
        <f t="shared" ref="S23:S31" si="7">R23+Q23</f>
        <v>-19.290000000000003</v>
      </c>
      <c r="T23" s="412" t="s">
        <v>906</v>
      </c>
      <c r="U23" s="334">
        <v>297</v>
      </c>
      <c r="V23" s="334">
        <v>297</v>
      </c>
      <c r="W23" s="339"/>
    </row>
    <row r="24" spans="1:23" ht="15" customHeight="1" x14ac:dyDescent="0.2">
      <c r="A24" s="334">
        <v>13</v>
      </c>
      <c r="B24" s="335" t="s">
        <v>897</v>
      </c>
      <c r="C24" s="334">
        <v>818</v>
      </c>
      <c r="D24" s="334">
        <v>774</v>
      </c>
      <c r="E24" s="412">
        <v>73.62</v>
      </c>
      <c r="F24" s="412">
        <v>8.18</v>
      </c>
      <c r="G24" s="412">
        <f t="shared" si="0"/>
        <v>81.800000000000011</v>
      </c>
      <c r="H24" s="412">
        <v>6.4</v>
      </c>
      <c r="I24" s="412">
        <v>0</v>
      </c>
      <c r="J24" s="412">
        <f t="shared" si="1"/>
        <v>6.4</v>
      </c>
      <c r="K24" s="412">
        <v>13.98</v>
      </c>
      <c r="L24" s="412">
        <v>0</v>
      </c>
      <c r="M24" s="412">
        <f t="shared" si="2"/>
        <v>13.98</v>
      </c>
      <c r="N24" s="412">
        <v>62.695999999999998</v>
      </c>
      <c r="O24" s="412">
        <v>6.9639999999999995</v>
      </c>
      <c r="P24" s="412">
        <f t="shared" si="3"/>
        <v>69.66</v>
      </c>
      <c r="Q24" s="291">
        <f t="shared" si="4"/>
        <v>-42.315999999999995</v>
      </c>
      <c r="R24" s="291">
        <f t="shared" si="5"/>
        <v>-6.9639999999999995</v>
      </c>
      <c r="S24" s="412">
        <f t="shared" si="7"/>
        <v>-49.279999999999994</v>
      </c>
      <c r="T24" s="412" t="s">
        <v>906</v>
      </c>
      <c r="U24" s="334">
        <v>774</v>
      </c>
      <c r="V24" s="334">
        <v>774</v>
      </c>
      <c r="W24" s="339"/>
    </row>
    <row r="25" spans="1:23" ht="15" customHeight="1" x14ac:dyDescent="0.2">
      <c r="A25" s="334">
        <v>14</v>
      </c>
      <c r="B25" s="335" t="s">
        <v>898</v>
      </c>
      <c r="C25" s="334">
        <v>1132</v>
      </c>
      <c r="D25" s="334">
        <v>928</v>
      </c>
      <c r="E25" s="412">
        <v>101.88</v>
      </c>
      <c r="F25" s="412">
        <v>11.32</v>
      </c>
      <c r="G25" s="412">
        <f t="shared" si="0"/>
        <v>113.19999999999999</v>
      </c>
      <c r="H25" s="412">
        <v>7.68</v>
      </c>
      <c r="I25" s="412">
        <v>0</v>
      </c>
      <c r="J25" s="412">
        <f t="shared" si="1"/>
        <v>7.68</v>
      </c>
      <c r="K25" s="412">
        <v>10.75</v>
      </c>
      <c r="L25" s="412">
        <v>0</v>
      </c>
      <c r="M25" s="412">
        <f t="shared" si="2"/>
        <v>10.75</v>
      </c>
      <c r="N25" s="412">
        <v>75.198999999999998</v>
      </c>
      <c r="O25" s="412">
        <v>8.3509999999999991</v>
      </c>
      <c r="P25" s="412">
        <f t="shared" si="3"/>
        <v>83.55</v>
      </c>
      <c r="Q25" s="291">
        <f t="shared" si="4"/>
        <v>-56.768999999999998</v>
      </c>
      <c r="R25" s="291">
        <f t="shared" si="5"/>
        <v>-8.3509999999999991</v>
      </c>
      <c r="S25" s="412">
        <f t="shared" si="7"/>
        <v>-65.12</v>
      </c>
      <c r="T25" s="412" t="s">
        <v>906</v>
      </c>
      <c r="U25" s="334">
        <v>928</v>
      </c>
      <c r="V25" s="334">
        <v>928</v>
      </c>
      <c r="W25" s="339"/>
    </row>
    <row r="26" spans="1:23" ht="15" customHeight="1" x14ac:dyDescent="0.2">
      <c r="A26" s="334">
        <v>15</v>
      </c>
      <c r="B26" s="335" t="s">
        <v>899</v>
      </c>
      <c r="C26" s="334">
        <v>630</v>
      </c>
      <c r="D26" s="334">
        <v>575</v>
      </c>
      <c r="E26" s="412">
        <v>56.7</v>
      </c>
      <c r="F26" s="412">
        <v>6.3</v>
      </c>
      <c r="G26" s="412">
        <f t="shared" si="0"/>
        <v>63</v>
      </c>
      <c r="H26" s="412">
        <v>4.76</v>
      </c>
      <c r="I26" s="412">
        <v>0</v>
      </c>
      <c r="J26" s="412">
        <f t="shared" si="1"/>
        <v>4.76</v>
      </c>
      <c r="K26" s="412">
        <v>6.45</v>
      </c>
      <c r="L26" s="412">
        <v>0</v>
      </c>
      <c r="M26" s="412">
        <f t="shared" si="2"/>
        <v>6.45</v>
      </c>
      <c r="N26" s="412">
        <v>46.574999999999996</v>
      </c>
      <c r="O26" s="412">
        <v>5.1750000000000007</v>
      </c>
      <c r="P26" s="412">
        <f t="shared" si="3"/>
        <v>51.75</v>
      </c>
      <c r="Q26" s="291">
        <f t="shared" si="4"/>
        <v>-35.364999999999995</v>
      </c>
      <c r="R26" s="291">
        <f t="shared" si="5"/>
        <v>-5.1750000000000007</v>
      </c>
      <c r="S26" s="412">
        <f t="shared" si="7"/>
        <v>-40.539999999999992</v>
      </c>
      <c r="T26" s="412" t="s">
        <v>906</v>
      </c>
      <c r="U26" s="334">
        <v>575</v>
      </c>
      <c r="V26" s="334">
        <v>575</v>
      </c>
      <c r="W26" s="339"/>
    </row>
    <row r="27" spans="1:23" ht="15" customHeight="1" x14ac:dyDescent="0.2">
      <c r="A27" s="334">
        <v>16</v>
      </c>
      <c r="B27" s="335" t="s">
        <v>900</v>
      </c>
      <c r="C27" s="334">
        <v>258</v>
      </c>
      <c r="D27" s="334">
        <v>480</v>
      </c>
      <c r="E27" s="412">
        <v>23.22</v>
      </c>
      <c r="F27" s="412">
        <v>2.58</v>
      </c>
      <c r="G27" s="412">
        <f t="shared" si="0"/>
        <v>25.799999999999997</v>
      </c>
      <c r="H27" s="412">
        <v>3.9800000000000004</v>
      </c>
      <c r="I27" s="412">
        <v>0</v>
      </c>
      <c r="J27" s="412">
        <f t="shared" si="1"/>
        <v>3.9800000000000004</v>
      </c>
      <c r="K27" s="412">
        <v>8.61</v>
      </c>
      <c r="L27" s="412">
        <v>4.76</v>
      </c>
      <c r="M27" s="412">
        <f t="shared" si="2"/>
        <v>13.37</v>
      </c>
      <c r="N27" s="412">
        <v>38.879999999999995</v>
      </c>
      <c r="O27" s="412">
        <v>4.32</v>
      </c>
      <c r="P27" s="412">
        <f t="shared" si="3"/>
        <v>43.199999999999996</v>
      </c>
      <c r="Q27" s="291">
        <f t="shared" si="4"/>
        <v>-26.289999999999996</v>
      </c>
      <c r="R27" s="291">
        <f t="shared" si="5"/>
        <v>0.4399999999999995</v>
      </c>
      <c r="S27" s="412">
        <f t="shared" si="7"/>
        <v>-25.849999999999994</v>
      </c>
      <c r="T27" s="412" t="s">
        <v>906</v>
      </c>
      <c r="U27" s="334">
        <v>480</v>
      </c>
      <c r="V27" s="334">
        <v>480</v>
      </c>
      <c r="W27" s="339"/>
    </row>
    <row r="28" spans="1:23" ht="15" customHeight="1" x14ac:dyDescent="0.2">
      <c r="A28" s="334">
        <v>17</v>
      </c>
      <c r="B28" s="335" t="s">
        <v>901</v>
      </c>
      <c r="C28" s="334">
        <v>289</v>
      </c>
      <c r="D28" s="334">
        <v>266</v>
      </c>
      <c r="E28" s="412">
        <v>26.01</v>
      </c>
      <c r="F28" s="412">
        <v>2.89</v>
      </c>
      <c r="G28" s="412">
        <f t="shared" si="0"/>
        <v>28.900000000000002</v>
      </c>
      <c r="H28" s="412">
        <v>2.1999999999999997</v>
      </c>
      <c r="I28" s="412">
        <v>0</v>
      </c>
      <c r="J28" s="412">
        <f t="shared" si="1"/>
        <v>2.1999999999999997</v>
      </c>
      <c r="K28" s="412">
        <v>4.3</v>
      </c>
      <c r="L28" s="412">
        <v>0</v>
      </c>
      <c r="M28" s="412">
        <f t="shared" si="2"/>
        <v>4.3</v>
      </c>
      <c r="N28" s="412">
        <v>21.411000000000001</v>
      </c>
      <c r="O28" s="412">
        <v>2.3790000000000004</v>
      </c>
      <c r="P28" s="412">
        <f t="shared" si="3"/>
        <v>23.790000000000003</v>
      </c>
      <c r="Q28" s="291">
        <f t="shared" si="4"/>
        <v>-14.911000000000001</v>
      </c>
      <c r="R28" s="291">
        <f t="shared" si="5"/>
        <v>-2.3790000000000004</v>
      </c>
      <c r="S28" s="412">
        <f t="shared" si="7"/>
        <v>-17.290000000000003</v>
      </c>
      <c r="T28" s="412" t="s">
        <v>906</v>
      </c>
      <c r="U28" s="334">
        <v>266</v>
      </c>
      <c r="V28" s="334">
        <v>266</v>
      </c>
      <c r="W28" s="339"/>
    </row>
    <row r="29" spans="1:23" ht="15" customHeight="1" x14ac:dyDescent="0.2">
      <c r="A29" s="334">
        <v>18</v>
      </c>
      <c r="B29" s="335" t="s">
        <v>902</v>
      </c>
      <c r="C29" s="334">
        <v>1266</v>
      </c>
      <c r="D29" s="334">
        <v>1151</v>
      </c>
      <c r="E29" s="412">
        <v>113.94</v>
      </c>
      <c r="F29" s="412">
        <v>12.66</v>
      </c>
      <c r="G29" s="412">
        <f t="shared" si="0"/>
        <v>126.6</v>
      </c>
      <c r="H29" s="412">
        <v>9.52</v>
      </c>
      <c r="I29" s="412">
        <v>0</v>
      </c>
      <c r="J29" s="412">
        <f t="shared" si="1"/>
        <v>9.52</v>
      </c>
      <c r="K29" s="412">
        <v>23.2</v>
      </c>
      <c r="L29" s="412">
        <v>0</v>
      </c>
      <c r="M29" s="412">
        <f t="shared" si="2"/>
        <v>23.2</v>
      </c>
      <c r="N29" s="412">
        <v>93.233999999999995</v>
      </c>
      <c r="O29" s="412">
        <v>10.356</v>
      </c>
      <c r="P29" s="412">
        <f t="shared" si="3"/>
        <v>103.58999999999999</v>
      </c>
      <c r="Q29" s="291">
        <f t="shared" si="4"/>
        <v>-60.513999999999996</v>
      </c>
      <c r="R29" s="291">
        <f t="shared" si="5"/>
        <v>-10.356</v>
      </c>
      <c r="S29" s="412">
        <f t="shared" si="7"/>
        <v>-70.86999999999999</v>
      </c>
      <c r="T29" s="412" t="s">
        <v>906</v>
      </c>
      <c r="U29" s="334">
        <v>1151</v>
      </c>
      <c r="V29" s="334">
        <v>1151</v>
      </c>
      <c r="W29" s="339"/>
    </row>
    <row r="30" spans="1:23" ht="15" customHeight="1" x14ac:dyDescent="0.2">
      <c r="A30" s="334">
        <v>19</v>
      </c>
      <c r="B30" s="335" t="s">
        <v>903</v>
      </c>
      <c r="C30" s="334">
        <v>572</v>
      </c>
      <c r="D30" s="334">
        <v>511</v>
      </c>
      <c r="E30" s="412">
        <v>51.48</v>
      </c>
      <c r="F30" s="412">
        <v>5.72</v>
      </c>
      <c r="G30" s="412">
        <f t="shared" si="0"/>
        <v>57.199999999999996</v>
      </c>
      <c r="H30" s="412">
        <v>4.2299999999999995</v>
      </c>
      <c r="I30" s="412">
        <v>0</v>
      </c>
      <c r="J30" s="412">
        <f t="shared" si="1"/>
        <v>4.2299999999999995</v>
      </c>
      <c r="K30" s="412">
        <v>7.53</v>
      </c>
      <c r="L30" s="412">
        <v>0</v>
      </c>
      <c r="M30" s="412">
        <f t="shared" si="2"/>
        <v>7.53</v>
      </c>
      <c r="N30" s="412">
        <v>41.390999999999998</v>
      </c>
      <c r="O30" s="412">
        <v>4.5990000000000002</v>
      </c>
      <c r="P30" s="412">
        <f t="shared" si="3"/>
        <v>45.989999999999995</v>
      </c>
      <c r="Q30" s="291">
        <f t="shared" si="4"/>
        <v>-29.631</v>
      </c>
      <c r="R30" s="291">
        <f t="shared" si="5"/>
        <v>-4.5990000000000002</v>
      </c>
      <c r="S30" s="412">
        <f t="shared" si="7"/>
        <v>-34.230000000000004</v>
      </c>
      <c r="T30" s="412" t="s">
        <v>906</v>
      </c>
      <c r="U30" s="334">
        <v>511</v>
      </c>
      <c r="V30" s="334">
        <v>511</v>
      </c>
      <c r="W30" s="339"/>
    </row>
    <row r="31" spans="1:23" ht="15" customHeight="1" x14ac:dyDescent="0.2">
      <c r="A31" s="334">
        <v>20</v>
      </c>
      <c r="B31" s="335" t="s">
        <v>904</v>
      </c>
      <c r="C31" s="334">
        <v>1277</v>
      </c>
      <c r="D31" s="334">
        <v>1270</v>
      </c>
      <c r="E31" s="412">
        <v>114.93</v>
      </c>
      <c r="F31" s="412">
        <v>12.77</v>
      </c>
      <c r="G31" s="412">
        <f t="shared" si="0"/>
        <v>127.7</v>
      </c>
      <c r="H31" s="412">
        <v>10.52</v>
      </c>
      <c r="I31" s="412">
        <v>0</v>
      </c>
      <c r="J31" s="412">
        <f t="shared" si="1"/>
        <v>10.52</v>
      </c>
      <c r="K31" s="412">
        <v>15.53</v>
      </c>
      <c r="L31" s="412">
        <v>0</v>
      </c>
      <c r="M31" s="412">
        <f t="shared" si="2"/>
        <v>15.53</v>
      </c>
      <c r="N31" s="412">
        <v>102.87</v>
      </c>
      <c r="O31" s="412">
        <v>11.43</v>
      </c>
      <c r="P31" s="412">
        <f t="shared" si="3"/>
        <v>114.30000000000001</v>
      </c>
      <c r="Q31" s="291">
        <f t="shared" si="4"/>
        <v>-76.820000000000007</v>
      </c>
      <c r="R31" s="291">
        <f t="shared" si="5"/>
        <v>-11.43</v>
      </c>
      <c r="S31" s="412">
        <f t="shared" si="7"/>
        <v>-88.25</v>
      </c>
      <c r="T31" s="412" t="s">
        <v>906</v>
      </c>
      <c r="U31" s="334">
        <v>1270</v>
      </c>
      <c r="V31" s="334">
        <v>1270</v>
      </c>
      <c r="W31" s="339"/>
    </row>
    <row r="32" spans="1:23" ht="15" customHeight="1" x14ac:dyDescent="0.2">
      <c r="A32" s="1005" t="s">
        <v>17</v>
      </c>
      <c r="B32" s="1007"/>
      <c r="C32" s="286">
        <f>SUM(C12:C31)</f>
        <v>15055</v>
      </c>
      <c r="D32" s="286">
        <f t="shared" ref="D32:V32" si="8">SUM(D12:D31)</f>
        <v>13866</v>
      </c>
      <c r="E32" s="413">
        <f t="shared" si="8"/>
        <v>1354.95</v>
      </c>
      <c r="F32" s="286">
        <f t="shared" si="8"/>
        <v>150.55000000000001</v>
      </c>
      <c r="G32" s="413">
        <f t="shared" si="8"/>
        <v>1505.5</v>
      </c>
      <c r="H32" s="413">
        <f t="shared" si="8"/>
        <v>116.52000000000001</v>
      </c>
      <c r="I32" s="413">
        <f t="shared" si="8"/>
        <v>0</v>
      </c>
      <c r="J32" s="413">
        <f t="shared" si="8"/>
        <v>116.52000000000001</v>
      </c>
      <c r="K32" s="286">
        <f t="shared" si="8"/>
        <v>259.45999999999998</v>
      </c>
      <c r="L32" s="286">
        <f t="shared" si="8"/>
        <v>13.24</v>
      </c>
      <c r="M32" s="286">
        <f t="shared" si="8"/>
        <v>272.69999999999993</v>
      </c>
      <c r="N32" s="286">
        <f t="shared" si="8"/>
        <v>1063.1280000000002</v>
      </c>
      <c r="O32" s="286">
        <f t="shared" si="8"/>
        <v>118.09199999999998</v>
      </c>
      <c r="P32" s="286">
        <f t="shared" si="8"/>
        <v>1181.22</v>
      </c>
      <c r="Q32" s="286">
        <f t="shared" si="8"/>
        <v>-687.14800000000002</v>
      </c>
      <c r="R32" s="782">
        <f t="shared" si="8"/>
        <v>-104.85199999999998</v>
      </c>
      <c r="S32" s="286">
        <f t="shared" si="8"/>
        <v>-792</v>
      </c>
      <c r="T32" s="286"/>
      <c r="U32" s="286">
        <f t="shared" si="8"/>
        <v>13866</v>
      </c>
      <c r="V32" s="286">
        <f t="shared" si="8"/>
        <v>13866</v>
      </c>
      <c r="W32" s="339"/>
    </row>
    <row r="33" spans="1:22" x14ac:dyDescent="0.2">
      <c r="A33" s="1281" t="s">
        <v>1013</v>
      </c>
      <c r="B33" s="1281"/>
      <c r="C33" s="1281"/>
      <c r="D33" s="1281"/>
      <c r="E33" s="1281"/>
      <c r="F33" s="1281"/>
      <c r="G33" s="1281"/>
      <c r="H33" s="1281"/>
      <c r="I33" s="1281"/>
      <c r="J33" s="1281"/>
      <c r="K33" s="1281"/>
      <c r="L33" s="1281"/>
      <c r="M33" s="1281"/>
      <c r="N33" s="1281"/>
      <c r="O33" s="1281"/>
      <c r="P33" s="1281"/>
      <c r="Q33" s="1281"/>
      <c r="R33" s="1281"/>
      <c r="S33" s="1281"/>
      <c r="T33" s="1281"/>
      <c r="U33" s="1281"/>
      <c r="V33" s="1281"/>
    </row>
    <row r="34" spans="1:22" ht="15" customHeight="1" x14ac:dyDescent="0.2">
      <c r="A34" s="1021" t="s">
        <v>1024</v>
      </c>
      <c r="B34" s="1021"/>
      <c r="C34" s="1021"/>
      <c r="D34" s="1021"/>
      <c r="E34" s="1021"/>
      <c r="F34" s="1021"/>
      <c r="G34" s="1021"/>
      <c r="H34" s="1021"/>
      <c r="I34" s="1021"/>
      <c r="J34" s="1021"/>
      <c r="K34" s="1021"/>
      <c r="L34" s="1021"/>
      <c r="M34" s="1021"/>
      <c r="N34" s="1021"/>
      <c r="O34" s="1021"/>
      <c r="P34" s="668"/>
      <c r="Q34" s="668"/>
      <c r="R34" s="668"/>
      <c r="S34" s="668"/>
      <c r="T34" s="668"/>
      <c r="U34" s="668"/>
      <c r="V34" s="668"/>
    </row>
    <row r="36" spans="1:22" x14ac:dyDescent="0.2">
      <c r="A36" s="377" t="s">
        <v>11</v>
      </c>
      <c r="B36" s="377"/>
      <c r="C36" s="377"/>
      <c r="D36" s="377"/>
      <c r="E36" s="377"/>
      <c r="F36" s="377"/>
      <c r="G36" s="377"/>
      <c r="H36" s="377"/>
      <c r="I36" s="377"/>
      <c r="J36" s="377"/>
      <c r="K36" s="377"/>
      <c r="L36" s="779">
        <f>L32/F32</f>
        <v>8.7944204583194949E-2</v>
      </c>
      <c r="M36" s="377"/>
      <c r="P36" s="1064"/>
      <c r="Q36" s="1064"/>
      <c r="U36" s="377"/>
    </row>
    <row r="37" spans="1:22" x14ac:dyDescent="0.2">
      <c r="A37" s="1064" t="s">
        <v>13</v>
      </c>
      <c r="B37" s="1064"/>
      <c r="C37" s="1064"/>
      <c r="D37" s="1064"/>
      <c r="E37" s="1064"/>
      <c r="F37" s="1064"/>
      <c r="G37" s="1064"/>
      <c r="H37" s="1064"/>
      <c r="I37" s="1064"/>
      <c r="J37" s="1064"/>
      <c r="K37" s="1064"/>
      <c r="L37" s="1064"/>
      <c r="M37" s="1064"/>
      <c r="N37" s="1064"/>
      <c r="O37" s="1064"/>
      <c r="P37" s="1064"/>
      <c r="Q37" s="1064"/>
    </row>
    <row r="38" spans="1:22" x14ac:dyDescent="0.2">
      <c r="A38" s="1064" t="s">
        <v>18</v>
      </c>
      <c r="B38" s="1064"/>
      <c r="C38" s="1064"/>
      <c r="D38" s="1064"/>
      <c r="E38" s="1064"/>
      <c r="F38" s="1064"/>
      <c r="G38" s="1064"/>
      <c r="H38" s="1064"/>
      <c r="I38" s="1064"/>
      <c r="J38" s="1064"/>
      <c r="K38" s="1064"/>
      <c r="L38" s="1064"/>
      <c r="M38" s="1064"/>
      <c r="N38" s="1064"/>
      <c r="O38" s="1064"/>
      <c r="P38" s="1064"/>
      <c r="Q38" s="1064"/>
    </row>
  </sheetData>
  <mergeCells count="25">
    <mergeCell ref="P7:V7"/>
    <mergeCell ref="Q1:V1"/>
    <mergeCell ref="K9:M9"/>
    <mergeCell ref="N9:P9"/>
    <mergeCell ref="Q9:S9"/>
    <mergeCell ref="A2:Q2"/>
    <mergeCell ref="A3:P3"/>
    <mergeCell ref="A4:Q4"/>
    <mergeCell ref="A6:S6"/>
    <mergeCell ref="P8:V8"/>
    <mergeCell ref="V9:V10"/>
    <mergeCell ref="U9:U10"/>
    <mergeCell ref="T9:T10"/>
    <mergeCell ref="A9:A10"/>
    <mergeCell ref="B9:B10"/>
    <mergeCell ref="C9:C10"/>
    <mergeCell ref="P36:Q36"/>
    <mergeCell ref="A37:Q37"/>
    <mergeCell ref="A38:Q38"/>
    <mergeCell ref="D9:D10"/>
    <mergeCell ref="E9:G9"/>
    <mergeCell ref="H9:J9"/>
    <mergeCell ref="A32:B32"/>
    <mergeCell ref="A33:V33"/>
    <mergeCell ref="A34:O34"/>
  </mergeCells>
  <printOptions horizontalCentered="1"/>
  <pageMargins left="0.5" right="0.5" top="0.23622047244094499" bottom="0" header="0.31496062992126" footer="0.31496062992126"/>
  <pageSetup paperSize="9" scale="81"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V37"/>
  <sheetViews>
    <sheetView view="pageBreakPreview" topLeftCell="C2" zoomScale="80" zoomScaleSheetLayoutView="80" workbookViewId="0">
      <selection activeCell="C34" sqref="C34"/>
    </sheetView>
  </sheetViews>
  <sheetFormatPr defaultColWidth="9.140625" defaultRowHeight="12.75" x14ac:dyDescent="0.2"/>
  <cols>
    <col min="1" max="1" width="4.7109375" style="878" customWidth="1"/>
    <col min="2" max="2" width="12.140625" style="878" customWidth="1"/>
    <col min="3" max="3" width="13.28515625" style="878" bestFit="1" customWidth="1"/>
    <col min="4" max="4" width="16.5703125" style="878" customWidth="1"/>
    <col min="5" max="5" width="13.5703125" style="878" customWidth="1"/>
    <col min="6" max="6" width="14.5703125" style="878" customWidth="1"/>
    <col min="7" max="7" width="18.5703125" style="878" customWidth="1"/>
    <col min="8" max="8" width="13.5703125" style="878" customWidth="1"/>
    <col min="9" max="9" width="16.7109375" style="878" customWidth="1"/>
    <col min="10" max="16384" width="9.140625" style="878"/>
  </cols>
  <sheetData>
    <row r="1" spans="1:22" x14ac:dyDescent="0.2">
      <c r="I1" s="879" t="s">
        <v>66</v>
      </c>
      <c r="J1" s="880"/>
    </row>
    <row r="2" spans="1:22" ht="18" x14ac:dyDescent="0.2">
      <c r="C2" s="881"/>
      <c r="D2" s="881" t="s">
        <v>0</v>
      </c>
      <c r="E2" s="881"/>
      <c r="F2" s="881"/>
    </row>
    <row r="3" spans="1:22" ht="20.25" customHeight="1" x14ac:dyDescent="0.2">
      <c r="B3" s="882"/>
      <c r="C3" s="1287" t="s">
        <v>734</v>
      </c>
      <c r="D3" s="1287"/>
      <c r="E3" s="1287"/>
      <c r="F3" s="1287"/>
      <c r="G3" s="883"/>
      <c r="H3" s="883"/>
      <c r="I3" s="883"/>
      <c r="J3" s="884"/>
    </row>
    <row r="4" spans="1:22" ht="5.25" customHeight="1" x14ac:dyDescent="0.2"/>
    <row r="5" spans="1:22" ht="17.25" customHeight="1" x14ac:dyDescent="0.2">
      <c r="A5" s="1289" t="s">
        <v>806</v>
      </c>
      <c r="B5" s="1289"/>
      <c r="C5" s="1289"/>
      <c r="D5" s="1289"/>
      <c r="E5" s="1289"/>
      <c r="F5" s="1289"/>
      <c r="G5" s="1289"/>
      <c r="H5" s="1289"/>
      <c r="I5" s="1289"/>
    </row>
    <row r="6" spans="1:22" ht="7.5" customHeight="1" x14ac:dyDescent="0.2"/>
    <row r="7" spans="1:22" x14ac:dyDescent="0.2">
      <c r="A7" s="884" t="s">
        <v>26</v>
      </c>
      <c r="I7" s="885" t="s">
        <v>22</v>
      </c>
    </row>
    <row r="8" spans="1:22" x14ac:dyDescent="0.2">
      <c r="D8" s="1288" t="s">
        <v>823</v>
      </c>
      <c r="E8" s="1288"/>
      <c r="F8" s="1288"/>
      <c r="G8" s="1288"/>
      <c r="H8" s="1288"/>
      <c r="I8" s="1288"/>
      <c r="U8" s="886"/>
      <c r="V8" s="887"/>
    </row>
    <row r="9" spans="1:22" ht="54" customHeight="1" x14ac:dyDescent="0.2">
      <c r="A9" s="888" t="s">
        <v>74</v>
      </c>
      <c r="B9" s="888" t="s">
        <v>3</v>
      </c>
      <c r="C9" s="889" t="s">
        <v>848</v>
      </c>
      <c r="D9" s="889" t="s">
        <v>850</v>
      </c>
      <c r="E9" s="889" t="s">
        <v>113</v>
      </c>
      <c r="F9" s="888" t="s">
        <v>220</v>
      </c>
      <c r="G9" s="889" t="s">
        <v>701</v>
      </c>
      <c r="H9" s="889" t="s">
        <v>150</v>
      </c>
      <c r="I9" s="889" t="s">
        <v>851</v>
      </c>
    </row>
    <row r="10" spans="1:22" s="892" customFormat="1" ht="15.75" customHeight="1" x14ac:dyDescent="0.2">
      <c r="A10" s="890">
        <v>1</v>
      </c>
      <c r="B10" s="891">
        <v>2</v>
      </c>
      <c r="C10" s="890">
        <v>3</v>
      </c>
      <c r="D10" s="891">
        <v>4</v>
      </c>
      <c r="E10" s="890">
        <v>5</v>
      </c>
      <c r="F10" s="891">
        <v>6</v>
      </c>
      <c r="G10" s="890">
        <v>7</v>
      </c>
      <c r="H10" s="891">
        <v>8</v>
      </c>
      <c r="I10" s="890">
        <v>9</v>
      </c>
    </row>
    <row r="11" spans="1:22" ht="16.899999999999999" customHeight="1" x14ac:dyDescent="0.2">
      <c r="A11" s="893">
        <v>1</v>
      </c>
      <c r="B11" s="886" t="s">
        <v>885</v>
      </c>
      <c r="C11" s="894">
        <v>14</v>
      </c>
      <c r="D11" s="894">
        <v>0</v>
      </c>
      <c r="E11" s="894">
        <v>3.35</v>
      </c>
      <c r="F11" s="894">
        <v>0</v>
      </c>
      <c r="G11" s="895">
        <v>1.35E-2</v>
      </c>
      <c r="H11" s="894">
        <v>9.16</v>
      </c>
      <c r="I11" s="894">
        <f>D11+E11+F11-H11</f>
        <v>-5.8100000000000005</v>
      </c>
    </row>
    <row r="12" spans="1:22" ht="16.899999999999999" customHeight="1" x14ac:dyDescent="0.2">
      <c r="A12" s="893">
        <v>2</v>
      </c>
      <c r="B12" s="886" t="s">
        <v>886</v>
      </c>
      <c r="C12" s="894">
        <v>3.44</v>
      </c>
      <c r="D12" s="894">
        <v>0</v>
      </c>
      <c r="E12" s="894">
        <v>0.91</v>
      </c>
      <c r="F12" s="894">
        <v>0</v>
      </c>
      <c r="G12" s="895">
        <v>1.35E-2</v>
      </c>
      <c r="H12" s="894">
        <v>2.4</v>
      </c>
      <c r="I12" s="894">
        <f t="shared" ref="I12:I20" si="0">D12+E12+F12-H12</f>
        <v>-1.4899999999999998</v>
      </c>
    </row>
    <row r="13" spans="1:22" ht="16.899999999999999" customHeight="1" x14ac:dyDescent="0.2">
      <c r="A13" s="893">
        <v>3</v>
      </c>
      <c r="B13" s="886" t="s">
        <v>887</v>
      </c>
      <c r="C13" s="894">
        <v>7.99</v>
      </c>
      <c r="D13" s="894">
        <v>0</v>
      </c>
      <c r="E13" s="894">
        <v>3.28</v>
      </c>
      <c r="F13" s="894">
        <v>0</v>
      </c>
      <c r="G13" s="895">
        <v>1.35E-2</v>
      </c>
      <c r="H13" s="894">
        <v>9.41</v>
      </c>
      <c r="I13" s="894">
        <f t="shared" si="0"/>
        <v>-6.1300000000000008</v>
      </c>
    </row>
    <row r="14" spans="1:22" x14ac:dyDescent="0.2">
      <c r="A14" s="893">
        <v>4</v>
      </c>
      <c r="B14" s="886" t="s">
        <v>888</v>
      </c>
      <c r="C14" s="894">
        <v>7.94</v>
      </c>
      <c r="D14" s="894">
        <v>0</v>
      </c>
      <c r="E14" s="894">
        <v>4.12</v>
      </c>
      <c r="F14" s="894">
        <v>0</v>
      </c>
      <c r="G14" s="895">
        <v>1.35E-2</v>
      </c>
      <c r="H14" s="894">
        <v>10.11</v>
      </c>
      <c r="I14" s="894">
        <f t="shared" si="0"/>
        <v>-5.9899999999999993</v>
      </c>
    </row>
    <row r="15" spans="1:22" ht="15.75" customHeight="1" x14ac:dyDescent="0.2">
      <c r="A15" s="893">
        <v>5</v>
      </c>
      <c r="B15" s="886" t="s">
        <v>889</v>
      </c>
      <c r="C15" s="894">
        <v>12.87</v>
      </c>
      <c r="D15" s="894">
        <v>0</v>
      </c>
      <c r="E15" s="894">
        <v>3.15</v>
      </c>
      <c r="F15" s="894">
        <v>0</v>
      </c>
      <c r="G15" s="895">
        <v>1.35E-2</v>
      </c>
      <c r="H15" s="894">
        <v>5.78</v>
      </c>
      <c r="I15" s="894">
        <f t="shared" si="0"/>
        <v>-2.6300000000000003</v>
      </c>
    </row>
    <row r="16" spans="1:22" ht="12.75" customHeight="1" x14ac:dyDescent="0.2">
      <c r="A16" s="893">
        <v>6</v>
      </c>
      <c r="B16" s="886" t="s">
        <v>890</v>
      </c>
      <c r="C16" s="894">
        <v>13.78</v>
      </c>
      <c r="D16" s="894">
        <v>0</v>
      </c>
      <c r="E16" s="894">
        <v>3.51</v>
      </c>
      <c r="F16" s="894">
        <v>0</v>
      </c>
      <c r="G16" s="895">
        <v>1.35E-2</v>
      </c>
      <c r="H16" s="894">
        <v>14.020000000000001</v>
      </c>
      <c r="I16" s="894">
        <f t="shared" si="0"/>
        <v>-10.510000000000002</v>
      </c>
    </row>
    <row r="17" spans="1:9" ht="12.75" customHeight="1" x14ac:dyDescent="0.2">
      <c r="A17" s="893">
        <v>7</v>
      </c>
      <c r="B17" s="886" t="s">
        <v>891</v>
      </c>
      <c r="C17" s="894">
        <v>10.63</v>
      </c>
      <c r="D17" s="894">
        <v>0</v>
      </c>
      <c r="E17" s="894">
        <v>2.96</v>
      </c>
      <c r="F17" s="894">
        <v>0</v>
      </c>
      <c r="G17" s="895">
        <v>1.35E-2</v>
      </c>
      <c r="H17" s="894">
        <v>4.78</v>
      </c>
      <c r="I17" s="894">
        <f t="shared" si="0"/>
        <v>-1.8200000000000003</v>
      </c>
    </row>
    <row r="18" spans="1:9" x14ac:dyDescent="0.2">
      <c r="A18" s="893">
        <v>8</v>
      </c>
      <c r="B18" s="886" t="s">
        <v>892</v>
      </c>
      <c r="C18" s="894">
        <v>6.52</v>
      </c>
      <c r="D18" s="894">
        <v>0</v>
      </c>
      <c r="E18" s="894">
        <v>1.92</v>
      </c>
      <c r="F18" s="894">
        <v>0</v>
      </c>
      <c r="G18" s="895">
        <v>1.35E-2</v>
      </c>
      <c r="H18" s="894">
        <v>4.580000000000001</v>
      </c>
      <c r="I18" s="894">
        <f t="shared" si="0"/>
        <v>-2.660000000000001</v>
      </c>
    </row>
    <row r="19" spans="1:9" x14ac:dyDescent="0.2">
      <c r="A19" s="893">
        <v>9</v>
      </c>
      <c r="B19" s="886" t="s">
        <v>893</v>
      </c>
      <c r="C19" s="894">
        <v>28.84</v>
      </c>
      <c r="D19" s="894">
        <v>0</v>
      </c>
      <c r="E19" s="894">
        <v>4.63</v>
      </c>
      <c r="F19" s="894">
        <v>0</v>
      </c>
      <c r="G19" s="895">
        <v>1.35E-2</v>
      </c>
      <c r="H19" s="894">
        <v>7.28</v>
      </c>
      <c r="I19" s="894">
        <f t="shared" si="0"/>
        <v>-2.6500000000000004</v>
      </c>
    </row>
    <row r="20" spans="1:9" x14ac:dyDescent="0.2">
      <c r="A20" s="893">
        <v>10</v>
      </c>
      <c r="B20" s="886" t="s">
        <v>894</v>
      </c>
      <c r="C20" s="894">
        <f>16.14+0.5</f>
        <v>16.64</v>
      </c>
      <c r="D20" s="894">
        <v>0</v>
      </c>
      <c r="E20" s="894">
        <v>4.2300000000000004</v>
      </c>
      <c r="F20" s="894">
        <v>0</v>
      </c>
      <c r="G20" s="895">
        <v>1.35E-2</v>
      </c>
      <c r="H20" s="894">
        <v>6.59</v>
      </c>
      <c r="I20" s="894">
        <f t="shared" si="0"/>
        <v>-2.3599999999999994</v>
      </c>
    </row>
    <row r="21" spans="1:9" x14ac:dyDescent="0.2">
      <c r="A21" s="893">
        <v>11</v>
      </c>
      <c r="B21" s="886" t="s">
        <v>895</v>
      </c>
      <c r="C21" s="894">
        <v>4.67</v>
      </c>
      <c r="D21" s="894">
        <v>0</v>
      </c>
      <c r="E21" s="894">
        <v>1.25</v>
      </c>
      <c r="F21" s="894">
        <v>0</v>
      </c>
      <c r="G21" s="895">
        <v>1.35E-2</v>
      </c>
      <c r="H21" s="894">
        <v>1.63</v>
      </c>
      <c r="I21" s="894">
        <f>D21+E21+F21-H21</f>
        <v>-0.37999999999999989</v>
      </c>
    </row>
    <row r="22" spans="1:9" x14ac:dyDescent="0.2">
      <c r="A22" s="896">
        <v>12</v>
      </c>
      <c r="B22" s="886" t="s">
        <v>896</v>
      </c>
      <c r="C22" s="894">
        <v>3.27</v>
      </c>
      <c r="D22" s="894">
        <v>0</v>
      </c>
      <c r="E22" s="894">
        <v>1.51</v>
      </c>
      <c r="F22" s="894">
        <v>0</v>
      </c>
      <c r="G22" s="895">
        <v>1.35E-2</v>
      </c>
      <c r="H22" s="894">
        <v>1.91</v>
      </c>
      <c r="I22" s="894">
        <f t="shared" ref="I22:I31" si="1">D22+E22+F22-H22</f>
        <v>-0.39999999999999991</v>
      </c>
    </row>
    <row r="23" spans="1:9" x14ac:dyDescent="0.2">
      <c r="A23" s="893">
        <v>13</v>
      </c>
      <c r="B23" s="886" t="s">
        <v>897</v>
      </c>
      <c r="C23" s="894">
        <v>14.49</v>
      </c>
      <c r="D23" s="894">
        <v>0</v>
      </c>
      <c r="E23" s="894">
        <v>3.41</v>
      </c>
      <c r="F23" s="894">
        <v>0</v>
      </c>
      <c r="G23" s="895">
        <v>1.35E-2</v>
      </c>
      <c r="H23" s="894">
        <v>8.64</v>
      </c>
      <c r="I23" s="894">
        <f t="shared" si="1"/>
        <v>-5.23</v>
      </c>
    </row>
    <row r="24" spans="1:9" x14ac:dyDescent="0.2">
      <c r="A24" s="896">
        <v>14</v>
      </c>
      <c r="B24" s="886" t="s">
        <v>898</v>
      </c>
      <c r="C24" s="894">
        <v>19</v>
      </c>
      <c r="D24" s="894">
        <v>0</v>
      </c>
      <c r="E24" s="894">
        <v>4.1100000000000003</v>
      </c>
      <c r="F24" s="894">
        <v>0</v>
      </c>
      <c r="G24" s="895">
        <v>1.35E-2</v>
      </c>
      <c r="H24" s="894">
        <v>5.32</v>
      </c>
      <c r="I24" s="894">
        <f t="shared" si="1"/>
        <v>-1.21</v>
      </c>
    </row>
    <row r="25" spans="1:9" x14ac:dyDescent="0.2">
      <c r="A25" s="893">
        <v>15</v>
      </c>
      <c r="B25" s="886" t="s">
        <v>899</v>
      </c>
      <c r="C25" s="894">
        <v>3.65</v>
      </c>
      <c r="D25" s="894">
        <v>0</v>
      </c>
      <c r="E25" s="894">
        <v>2.09</v>
      </c>
      <c r="F25" s="894">
        <v>0</v>
      </c>
      <c r="G25" s="895">
        <v>1.35E-2</v>
      </c>
      <c r="H25" s="894">
        <v>2.59</v>
      </c>
      <c r="I25" s="894">
        <f t="shared" si="1"/>
        <v>-0.5</v>
      </c>
    </row>
    <row r="26" spans="1:9" x14ac:dyDescent="0.2">
      <c r="A26" s="896">
        <v>16</v>
      </c>
      <c r="B26" s="886" t="s">
        <v>900</v>
      </c>
      <c r="C26" s="894">
        <v>7.13</v>
      </c>
      <c r="D26" s="894">
        <v>0</v>
      </c>
      <c r="E26" s="894">
        <v>1.82</v>
      </c>
      <c r="F26" s="894">
        <v>0</v>
      </c>
      <c r="G26" s="895">
        <v>1.35E-2</v>
      </c>
      <c r="H26" s="894">
        <v>4.5600000000000005</v>
      </c>
      <c r="I26" s="894">
        <f t="shared" si="1"/>
        <v>-2.74</v>
      </c>
    </row>
    <row r="27" spans="1:9" x14ac:dyDescent="0.2">
      <c r="A27" s="893">
        <v>17</v>
      </c>
      <c r="B27" s="886" t="s">
        <v>901</v>
      </c>
      <c r="C27" s="894">
        <v>2.37</v>
      </c>
      <c r="D27" s="894">
        <v>0</v>
      </c>
      <c r="E27" s="894">
        <v>1.27</v>
      </c>
      <c r="F27" s="894">
        <v>0</v>
      </c>
      <c r="G27" s="895">
        <v>1.35E-2</v>
      </c>
      <c r="H27" s="894">
        <v>1.57</v>
      </c>
      <c r="I27" s="894">
        <f t="shared" si="1"/>
        <v>-0.30000000000000004</v>
      </c>
    </row>
    <row r="28" spans="1:9" x14ac:dyDescent="0.2">
      <c r="A28" s="896">
        <v>18</v>
      </c>
      <c r="B28" s="886" t="s">
        <v>902</v>
      </c>
      <c r="C28" s="894">
        <v>20.12</v>
      </c>
      <c r="D28" s="894">
        <v>0</v>
      </c>
      <c r="E28" s="894">
        <v>4.3</v>
      </c>
      <c r="F28" s="894">
        <v>0</v>
      </c>
      <c r="G28" s="895">
        <v>1.35E-2</v>
      </c>
      <c r="H28" s="894">
        <v>5.46</v>
      </c>
      <c r="I28" s="894">
        <f t="shared" si="1"/>
        <v>-1.1600000000000001</v>
      </c>
    </row>
    <row r="29" spans="1:9" x14ac:dyDescent="0.2">
      <c r="A29" s="893">
        <v>19</v>
      </c>
      <c r="B29" s="886" t="s">
        <v>903</v>
      </c>
      <c r="C29" s="894">
        <v>7.14</v>
      </c>
      <c r="D29" s="894">
        <v>0</v>
      </c>
      <c r="E29" s="894">
        <v>2.33</v>
      </c>
      <c r="F29" s="894">
        <v>0</v>
      </c>
      <c r="G29" s="895">
        <v>1.35E-2</v>
      </c>
      <c r="H29" s="894">
        <v>2.8</v>
      </c>
      <c r="I29" s="894">
        <f t="shared" si="1"/>
        <v>-0.46999999999999975</v>
      </c>
    </row>
    <row r="30" spans="1:9" x14ac:dyDescent="0.2">
      <c r="A30" s="896">
        <v>20</v>
      </c>
      <c r="B30" s="886" t="s">
        <v>904</v>
      </c>
      <c r="C30" s="894">
        <v>20.66</v>
      </c>
      <c r="D30" s="894">
        <v>0</v>
      </c>
      <c r="E30" s="894">
        <v>5.2</v>
      </c>
      <c r="F30" s="894">
        <v>0</v>
      </c>
      <c r="G30" s="895">
        <v>1.35E-2</v>
      </c>
      <c r="H30" s="894">
        <v>6.4</v>
      </c>
      <c r="I30" s="894">
        <f t="shared" si="1"/>
        <v>-1.2000000000000002</v>
      </c>
    </row>
    <row r="31" spans="1:9" s="884" customFormat="1" x14ac:dyDescent="0.2">
      <c r="A31" s="902">
        <v>21</v>
      </c>
      <c r="B31" s="903" t="s">
        <v>1048</v>
      </c>
      <c r="C31" s="897">
        <v>0</v>
      </c>
      <c r="D31" s="897">
        <v>-78.89</v>
      </c>
      <c r="E31" s="897">
        <v>0</v>
      </c>
      <c r="F31" s="897">
        <v>0</v>
      </c>
      <c r="G31" s="898">
        <v>1.35E-2</v>
      </c>
      <c r="H31" s="897">
        <v>0</v>
      </c>
      <c r="I31" s="897">
        <f t="shared" si="1"/>
        <v>-78.89</v>
      </c>
    </row>
    <row r="32" spans="1:9" x14ac:dyDescent="0.2">
      <c r="A32" s="1290" t="s">
        <v>17</v>
      </c>
      <c r="B32" s="1291"/>
      <c r="C32" s="897">
        <f>SUM(C11:C31)</f>
        <v>225.15</v>
      </c>
      <c r="D32" s="897">
        <f>SUM(D11:D31)</f>
        <v>-78.89</v>
      </c>
      <c r="E32" s="897">
        <f>SUM(E11:E31)</f>
        <v>59.350000000000009</v>
      </c>
      <c r="F32" s="897">
        <f>SUM(F11:F31)</f>
        <v>0</v>
      </c>
      <c r="G32" s="898">
        <v>1.35E-2</v>
      </c>
      <c r="H32" s="897">
        <f>SUM(H11:H30)</f>
        <v>114.98999999999998</v>
      </c>
      <c r="I32" s="897">
        <f>SUM(I11:I31)</f>
        <v>-134.53</v>
      </c>
    </row>
    <row r="33" spans="1:10" ht="15" customHeight="1" x14ac:dyDescent="0.2">
      <c r="A33" s="1292" t="s">
        <v>988</v>
      </c>
      <c r="B33" s="1292"/>
      <c r="C33" s="1292"/>
      <c r="D33" s="1292"/>
      <c r="E33" s="1292"/>
      <c r="F33" s="1292"/>
      <c r="G33" s="1292"/>
      <c r="H33" s="1292"/>
      <c r="I33" s="1292"/>
    </row>
    <row r="34" spans="1:10" ht="15" x14ac:dyDescent="0.2">
      <c r="D34" s="947">
        <f>D32/C32</f>
        <v>-0.35038862980235397</v>
      </c>
      <c r="E34" s="947">
        <f>E32/C32</f>
        <v>0.26360204308238955</v>
      </c>
      <c r="F34" s="900"/>
      <c r="G34" s="900"/>
      <c r="H34" s="947">
        <f>H32/C32</f>
        <v>0.51072618254496993</v>
      </c>
      <c r="I34" s="947">
        <f>I32/C32</f>
        <v>-0.59751276926493446</v>
      </c>
    </row>
    <row r="35" spans="1:10" x14ac:dyDescent="0.2">
      <c r="A35" s="884" t="s">
        <v>11</v>
      </c>
      <c r="C35" s="899"/>
      <c r="E35" s="884"/>
      <c r="F35" s="884"/>
      <c r="G35" s="884"/>
      <c r="I35" s="1293"/>
      <c r="J35" s="1293"/>
    </row>
    <row r="36" spans="1:10" x14ac:dyDescent="0.2">
      <c r="C36" s="901"/>
      <c r="E36" s="1286" t="s">
        <v>13</v>
      </c>
      <c r="F36" s="1286"/>
      <c r="G36" s="1286"/>
      <c r="H36" s="1286"/>
      <c r="I36" s="1286"/>
    </row>
    <row r="37" spans="1:10" x14ac:dyDescent="0.2">
      <c r="E37" s="1286" t="s">
        <v>18</v>
      </c>
      <c r="F37" s="1286"/>
      <c r="G37" s="1286"/>
      <c r="H37" s="1286"/>
      <c r="I37" s="1286"/>
    </row>
  </sheetData>
  <mergeCells count="8">
    <mergeCell ref="E37:I37"/>
    <mergeCell ref="C3:F3"/>
    <mergeCell ref="D8:I8"/>
    <mergeCell ref="E36:I36"/>
    <mergeCell ref="A5:I5"/>
    <mergeCell ref="A32:B32"/>
    <mergeCell ref="A33:I33"/>
    <mergeCell ref="I35:J35"/>
  </mergeCells>
  <phoneticPr fontId="0" type="noConversion"/>
  <printOptions horizontalCentered="1"/>
  <pageMargins left="0.5" right="0.5" top="0.23622047244094499" bottom="0" header="0.31496062992126" footer="0.31496062992126"/>
  <pageSetup paperSize="9" orientation="landscape" r:id="rId1"/>
  <colBreaks count="1" manualBreakCount="1">
    <brk id="9" max="32"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Q34"/>
  <sheetViews>
    <sheetView view="pageBreakPreview" topLeftCell="A10" zoomScaleSheetLayoutView="100" workbookViewId="0">
      <selection activeCell="C26" sqref="C26"/>
    </sheetView>
  </sheetViews>
  <sheetFormatPr defaultColWidth="9.140625" defaultRowHeight="12.75" x14ac:dyDescent="0.2"/>
  <cols>
    <col min="1" max="1" width="4.42578125" style="331" customWidth="1"/>
    <col min="2" max="2" width="37.28515625" style="331" customWidth="1"/>
    <col min="3" max="3" width="12.28515625" style="331" customWidth="1"/>
    <col min="4" max="4" width="13.28515625" style="331" customWidth="1"/>
    <col min="5" max="5" width="12.140625" style="331" customWidth="1"/>
    <col min="6" max="6" width="13.140625" style="331" customWidth="1"/>
    <col min="7" max="7" width="11.85546875" style="331" customWidth="1"/>
    <col min="8" max="8" width="27.42578125" style="331" customWidth="1"/>
    <col min="9" max="16384" width="9.140625" style="331"/>
  </cols>
  <sheetData>
    <row r="1" spans="1:17" x14ac:dyDescent="0.2">
      <c r="D1" s="377"/>
      <c r="E1" s="377"/>
      <c r="F1" s="377"/>
      <c r="H1" s="426" t="s">
        <v>67</v>
      </c>
      <c r="I1" s="377"/>
      <c r="J1" s="396"/>
      <c r="K1" s="396"/>
    </row>
    <row r="2" spans="1:17" ht="18" x14ac:dyDescent="0.2">
      <c r="A2" s="1294" t="s">
        <v>0</v>
      </c>
      <c r="B2" s="1294"/>
      <c r="C2" s="1294"/>
      <c r="D2" s="1294"/>
      <c r="E2" s="1294"/>
      <c r="F2" s="1294"/>
      <c r="G2" s="1294"/>
      <c r="H2" s="1294"/>
    </row>
    <row r="3" spans="1:17" ht="18" x14ac:dyDescent="0.2">
      <c r="A3" s="1294" t="s">
        <v>734</v>
      </c>
      <c r="B3" s="1294"/>
      <c r="C3" s="1294"/>
      <c r="D3" s="1294"/>
      <c r="E3" s="1294"/>
      <c r="F3" s="1294"/>
      <c r="G3" s="1294"/>
      <c r="H3" s="1294"/>
      <c r="I3" s="377"/>
      <c r="J3" s="377"/>
      <c r="K3" s="377"/>
    </row>
    <row r="4" spans="1:17" ht="10.5" customHeight="1" x14ac:dyDescent="0.2"/>
    <row r="5" spans="1:17" ht="19.5" customHeight="1" x14ac:dyDescent="0.2">
      <c r="A5" s="1285" t="s">
        <v>807</v>
      </c>
      <c r="B5" s="1191"/>
      <c r="C5" s="1191"/>
      <c r="D5" s="1191"/>
      <c r="E5" s="1191"/>
      <c r="F5" s="1191"/>
      <c r="G5" s="1191"/>
      <c r="H5" s="1191"/>
    </row>
    <row r="6" spans="1:17" ht="6.75" customHeight="1" x14ac:dyDescent="0.2"/>
    <row r="7" spans="1:17" s="377" customFormat="1" x14ac:dyDescent="0.2">
      <c r="A7" s="1195" t="s">
        <v>157</v>
      </c>
      <c r="B7" s="1195"/>
      <c r="C7" s="331"/>
      <c r="D7" s="331"/>
      <c r="E7" s="331"/>
      <c r="F7" s="331"/>
      <c r="G7" s="331"/>
      <c r="H7" s="409" t="s">
        <v>27</v>
      </c>
      <c r="I7" s="331"/>
    </row>
    <row r="8" spans="1:17" s="377" customFormat="1" x14ac:dyDescent="0.2">
      <c r="B8" s="331"/>
      <c r="C8" s="331"/>
      <c r="D8" s="387"/>
      <c r="E8" s="387"/>
      <c r="G8" s="1141" t="s">
        <v>823</v>
      </c>
      <c r="H8" s="1141"/>
      <c r="P8" s="378"/>
      <c r="Q8" s="332"/>
    </row>
    <row r="9" spans="1:17" s="184" customFormat="1" ht="51.75" customHeight="1" x14ac:dyDescent="0.2">
      <c r="A9" s="173"/>
      <c r="B9" s="237" t="s">
        <v>28</v>
      </c>
      <c r="C9" s="237" t="s">
        <v>852</v>
      </c>
      <c r="D9" s="237" t="s">
        <v>815</v>
      </c>
      <c r="E9" s="237" t="s">
        <v>219</v>
      </c>
      <c r="F9" s="237" t="s">
        <v>220</v>
      </c>
      <c r="G9" s="237" t="s">
        <v>73</v>
      </c>
      <c r="H9" s="237" t="s">
        <v>989</v>
      </c>
    </row>
    <row r="10" spans="1:17" s="184" customFormat="1" ht="14.25" customHeight="1" x14ac:dyDescent="0.2">
      <c r="A10" s="237">
        <v>1</v>
      </c>
      <c r="B10" s="237">
        <v>2</v>
      </c>
      <c r="C10" s="237">
        <v>3</v>
      </c>
      <c r="D10" s="237">
        <v>4</v>
      </c>
      <c r="E10" s="237">
        <v>5</v>
      </c>
      <c r="F10" s="237">
        <v>6</v>
      </c>
      <c r="G10" s="237">
        <v>7</v>
      </c>
      <c r="H10" s="237">
        <v>8</v>
      </c>
    </row>
    <row r="11" spans="1:17" ht="14.25" customHeight="1" x14ac:dyDescent="0.2">
      <c r="A11" s="378" t="s">
        <v>29</v>
      </c>
      <c r="B11" s="378" t="s">
        <v>30</v>
      </c>
      <c r="C11" s="1295"/>
      <c r="D11" s="1295"/>
      <c r="E11" s="1295"/>
      <c r="F11" s="1295"/>
      <c r="G11" s="335"/>
      <c r="H11" s="1295"/>
    </row>
    <row r="12" spans="1:17" ht="14.25" customHeight="1" x14ac:dyDescent="0.2">
      <c r="A12" s="335"/>
      <c r="B12" s="335" t="s">
        <v>31</v>
      </c>
      <c r="C12" s="1295"/>
      <c r="D12" s="1295"/>
      <c r="E12" s="1295"/>
      <c r="F12" s="1295"/>
      <c r="G12" s="335"/>
      <c r="H12" s="1295"/>
    </row>
    <row r="13" spans="1:17" ht="14.25" customHeight="1" x14ac:dyDescent="0.2">
      <c r="A13" s="335"/>
      <c r="B13" s="335" t="s">
        <v>184</v>
      </c>
      <c r="C13" s="1295"/>
      <c r="D13" s="1295"/>
      <c r="E13" s="1295"/>
      <c r="F13" s="1295"/>
      <c r="G13" s="335"/>
      <c r="H13" s="1295"/>
    </row>
    <row r="14" spans="1:17" s="184" customFormat="1" ht="25.5" customHeight="1" x14ac:dyDescent="0.2">
      <c r="A14" s="185"/>
      <c r="B14" s="185" t="s">
        <v>185</v>
      </c>
      <c r="C14" s="1295"/>
      <c r="D14" s="1295"/>
      <c r="E14" s="1295"/>
      <c r="F14" s="1295"/>
      <c r="G14" s="185"/>
      <c r="H14" s="1295"/>
    </row>
    <row r="15" spans="1:17" s="184" customFormat="1" ht="15" customHeight="1" x14ac:dyDescent="0.2">
      <c r="A15" s="185"/>
      <c r="B15" s="173" t="s">
        <v>32</v>
      </c>
      <c r="C15" s="237">
        <v>137.155</v>
      </c>
      <c r="D15" s="302">
        <v>19.3</v>
      </c>
      <c r="E15" s="302">
        <f>46.28/2</f>
        <v>23.14</v>
      </c>
      <c r="F15" s="302">
        <v>0</v>
      </c>
      <c r="G15" s="302">
        <v>0</v>
      </c>
      <c r="H15" s="302">
        <f>(E15+D15)-G15</f>
        <v>42.44</v>
      </c>
    </row>
    <row r="16" spans="1:17" s="184" customFormat="1" ht="38.25" customHeight="1" x14ac:dyDescent="0.2">
      <c r="A16" s="173" t="s">
        <v>33</v>
      </c>
      <c r="B16" s="173" t="s">
        <v>218</v>
      </c>
      <c r="C16" s="1296"/>
      <c r="D16" s="1296"/>
      <c r="E16" s="1296"/>
      <c r="F16" s="1296"/>
      <c r="G16" s="185"/>
      <c r="H16" s="1296"/>
    </row>
    <row r="17" spans="1:8" ht="26.25" customHeight="1" x14ac:dyDescent="0.2">
      <c r="A17" s="335"/>
      <c r="B17" s="185" t="s">
        <v>187</v>
      </c>
      <c r="C17" s="1296"/>
      <c r="D17" s="1296"/>
      <c r="E17" s="1296"/>
      <c r="F17" s="1296"/>
      <c r="G17" s="335"/>
      <c r="H17" s="1296"/>
    </row>
    <row r="18" spans="1:8" ht="15.75" customHeight="1" x14ac:dyDescent="0.2">
      <c r="A18" s="335"/>
      <c r="B18" s="185" t="s">
        <v>34</v>
      </c>
      <c r="C18" s="1296"/>
      <c r="D18" s="1296"/>
      <c r="E18" s="1296"/>
      <c r="F18" s="1296"/>
      <c r="G18" s="335"/>
      <c r="H18" s="1296"/>
    </row>
    <row r="19" spans="1:8" ht="14.25" customHeight="1" x14ac:dyDescent="0.2">
      <c r="A19" s="335"/>
      <c r="B19" s="185" t="s">
        <v>188</v>
      </c>
      <c r="C19" s="1296"/>
      <c r="D19" s="1296"/>
      <c r="E19" s="1296"/>
      <c r="F19" s="1296"/>
      <c r="G19" s="335"/>
      <c r="H19" s="1296"/>
    </row>
    <row r="20" spans="1:8" s="184" customFormat="1" ht="26.25" customHeight="1" x14ac:dyDescent="0.2">
      <c r="A20" s="185"/>
      <c r="B20" s="185" t="s">
        <v>35</v>
      </c>
      <c r="C20" s="1296"/>
      <c r="D20" s="1296"/>
      <c r="E20" s="1296"/>
      <c r="F20" s="1296"/>
      <c r="G20" s="185"/>
      <c r="H20" s="1296"/>
    </row>
    <row r="21" spans="1:8" s="184" customFormat="1" ht="14.25" customHeight="1" x14ac:dyDescent="0.2">
      <c r="A21" s="185"/>
      <c r="B21" s="185" t="s">
        <v>186</v>
      </c>
      <c r="C21" s="1296"/>
      <c r="D21" s="1296"/>
      <c r="E21" s="1296"/>
      <c r="F21" s="1296"/>
      <c r="G21" s="185"/>
      <c r="H21" s="1296"/>
    </row>
    <row r="22" spans="1:8" s="184" customFormat="1" ht="16.5" customHeight="1" x14ac:dyDescent="0.2">
      <c r="A22" s="185"/>
      <c r="B22" s="185" t="s">
        <v>189</v>
      </c>
      <c r="C22" s="1296"/>
      <c r="D22" s="1296"/>
      <c r="E22" s="1296"/>
      <c r="F22" s="1296"/>
      <c r="G22" s="185"/>
      <c r="H22" s="1296"/>
    </row>
    <row r="23" spans="1:8" s="184" customFormat="1" ht="15" customHeight="1" x14ac:dyDescent="0.2">
      <c r="A23" s="173"/>
      <c r="B23" s="185" t="s">
        <v>190</v>
      </c>
      <c r="C23" s="1296"/>
      <c r="D23" s="1296"/>
      <c r="E23" s="1296"/>
      <c r="F23" s="1296"/>
      <c r="G23" s="185"/>
      <c r="H23" s="1296"/>
    </row>
    <row r="24" spans="1:8" s="184" customFormat="1" ht="15" customHeight="1" x14ac:dyDescent="0.2">
      <c r="A24" s="173"/>
      <c r="B24" s="173" t="s">
        <v>32</v>
      </c>
      <c r="C24" s="237">
        <v>137.155</v>
      </c>
      <c r="D24" s="302">
        <v>19.3</v>
      </c>
      <c r="E24" s="302">
        <f>46.28/2</f>
        <v>23.14</v>
      </c>
      <c r="F24" s="302">
        <v>0</v>
      </c>
      <c r="G24" s="302">
        <v>0</v>
      </c>
      <c r="H24" s="302">
        <f>(E24+D24)-G24</f>
        <v>42.44</v>
      </c>
    </row>
    <row r="25" spans="1:8" ht="15" customHeight="1" x14ac:dyDescent="0.2">
      <c r="A25" s="335"/>
      <c r="B25" s="378" t="s">
        <v>36</v>
      </c>
      <c r="C25" s="432">
        <f t="shared" ref="C25:H25" si="0">C15+C24</f>
        <v>274.31</v>
      </c>
      <c r="D25" s="302">
        <f t="shared" si="0"/>
        <v>38.6</v>
      </c>
      <c r="E25" s="302">
        <f t="shared" si="0"/>
        <v>46.28</v>
      </c>
      <c r="F25" s="302">
        <f t="shared" si="0"/>
        <v>0</v>
      </c>
      <c r="G25" s="783">
        <f t="shared" si="0"/>
        <v>0</v>
      </c>
      <c r="H25" s="302">
        <f t="shared" si="0"/>
        <v>84.88</v>
      </c>
    </row>
    <row r="26" spans="1:8" s="935" customFormat="1" ht="15" customHeight="1" x14ac:dyDescent="0.2">
      <c r="A26" s="943"/>
      <c r="B26" s="944"/>
      <c r="C26" s="945"/>
      <c r="D26" s="946">
        <f>D25/C25</f>
        <v>0.14071670737486786</v>
      </c>
      <c r="E26" s="946">
        <f>E25/C25</f>
        <v>0.16871422842769129</v>
      </c>
      <c r="F26" s="946"/>
      <c r="G26" s="946">
        <f>G25/C25</f>
        <v>0</v>
      </c>
      <c r="H26" s="946">
        <f>H25/C25</f>
        <v>0.30943093580255915</v>
      </c>
    </row>
    <row r="27" spans="1:8" s="184" customFormat="1" ht="15.75" customHeight="1" x14ac:dyDescent="0.2">
      <c r="A27" s="1297" t="s">
        <v>1025</v>
      </c>
      <c r="B27" s="1297"/>
      <c r="C27" s="1297"/>
      <c r="D27" s="1297"/>
      <c r="E27" s="1297"/>
      <c r="F27" s="1297"/>
      <c r="G27" s="1297"/>
      <c r="H27" s="1297"/>
    </row>
    <row r="28" spans="1:8" s="184" customFormat="1" ht="15.75" customHeight="1" x14ac:dyDescent="0.2">
      <c r="A28" s="1258" t="s">
        <v>1026</v>
      </c>
      <c r="B28" s="1258"/>
      <c r="C28" s="1258"/>
      <c r="D28" s="1258"/>
      <c r="E28" s="1258"/>
      <c r="F28" s="1258"/>
      <c r="G28" s="1258"/>
      <c r="H28" s="1258"/>
    </row>
    <row r="29" spans="1:8" s="674" customFormat="1" ht="15.75" customHeight="1" x14ac:dyDescent="0.2">
      <c r="A29" s="1258" t="s">
        <v>1027</v>
      </c>
      <c r="B29" s="1258"/>
      <c r="C29" s="1258"/>
      <c r="D29" s="1258"/>
      <c r="E29" s="1258"/>
      <c r="F29" s="1258"/>
      <c r="G29" s="1258"/>
      <c r="H29" s="1258"/>
    </row>
    <row r="30" spans="1:8" ht="13.15" customHeight="1" x14ac:dyDescent="0.2">
      <c r="B30" s="377" t="s">
        <v>11</v>
      </c>
      <c r="C30" s="377"/>
      <c r="D30" s="377"/>
      <c r="F30" s="377"/>
      <c r="G30" s="1065"/>
      <c r="H30" s="1065"/>
    </row>
    <row r="31" spans="1:8" ht="13.9" customHeight="1" x14ac:dyDescent="0.2">
      <c r="B31" s="1064" t="s">
        <v>13</v>
      </c>
      <c r="C31" s="1064"/>
      <c r="D31" s="1064"/>
      <c r="E31" s="1064"/>
      <c r="F31" s="1064"/>
      <c r="G31" s="1064"/>
      <c r="H31" s="1064"/>
    </row>
    <row r="32" spans="1:8" ht="12.6" customHeight="1" x14ac:dyDescent="0.2">
      <c r="B32" s="1064" t="s">
        <v>18</v>
      </c>
      <c r="C32" s="1064"/>
      <c r="D32" s="1064"/>
      <c r="E32" s="1064"/>
      <c r="F32" s="1064"/>
      <c r="G32" s="1064"/>
      <c r="H32" s="1064"/>
    </row>
    <row r="33" spans="5:7" x14ac:dyDescent="0.2">
      <c r="E33" s="346"/>
    </row>
    <row r="34" spans="5:7" x14ac:dyDescent="0.2">
      <c r="G34" s="377"/>
    </row>
  </sheetData>
  <mergeCells count="21">
    <mergeCell ref="E16:E23"/>
    <mergeCell ref="F16:F23"/>
    <mergeCell ref="G30:H30"/>
    <mergeCell ref="B32:H32"/>
    <mergeCell ref="C16:C23"/>
    <mergeCell ref="H16:H23"/>
    <mergeCell ref="B31:H31"/>
    <mergeCell ref="A27:H27"/>
    <mergeCell ref="D16:D23"/>
    <mergeCell ref="A28:H28"/>
    <mergeCell ref="A29:H29"/>
    <mergeCell ref="A2:H2"/>
    <mergeCell ref="A3:H3"/>
    <mergeCell ref="C11:C14"/>
    <mergeCell ref="D11:D14"/>
    <mergeCell ref="F11:F14"/>
    <mergeCell ref="H11:H14"/>
    <mergeCell ref="A5:H5"/>
    <mergeCell ref="E11:E14"/>
    <mergeCell ref="A7:B7"/>
    <mergeCell ref="G8:H8"/>
  </mergeCells>
  <phoneticPr fontId="0" type="noConversion"/>
  <printOptions horizontalCentered="1"/>
  <pageMargins left="0.5" right="0.5" top="0.23622047244094499" bottom="0" header="0.31496062992126" footer="0.31496062992126"/>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H13"/>
  <sheetViews>
    <sheetView tabSelected="1" view="pageBreakPreview" zoomScale="90" zoomScaleSheetLayoutView="90" workbookViewId="0">
      <selection activeCell="H16" sqref="H16"/>
    </sheetView>
  </sheetViews>
  <sheetFormatPr defaultRowHeight="12.75" x14ac:dyDescent="0.2"/>
  <sheetData>
    <row r="2" spans="2:8" x14ac:dyDescent="0.2">
      <c r="B2" s="12"/>
    </row>
    <row r="4" spans="2:8" ht="12.75" customHeight="1" x14ac:dyDescent="0.2">
      <c r="B4" s="1002"/>
      <c r="C4" s="1002"/>
      <c r="D4" s="1002"/>
      <c r="E4" s="1002"/>
      <c r="F4" s="1002"/>
      <c r="G4" s="1002"/>
      <c r="H4" s="1002"/>
    </row>
    <row r="5" spans="2:8" ht="12.75" customHeight="1" x14ac:dyDescent="0.2">
      <c r="B5" s="1002"/>
      <c r="C5" s="1002"/>
      <c r="D5" s="1002"/>
      <c r="E5" s="1002"/>
      <c r="F5" s="1002"/>
      <c r="G5" s="1002"/>
      <c r="H5" s="1002"/>
    </row>
    <row r="6" spans="2:8" ht="12.75" customHeight="1" x14ac:dyDescent="0.2">
      <c r="B6" s="1002"/>
      <c r="C6" s="1002"/>
      <c r="D6" s="1002"/>
      <c r="E6" s="1002"/>
      <c r="F6" s="1002"/>
      <c r="G6" s="1002"/>
      <c r="H6" s="1002"/>
    </row>
    <row r="7" spans="2:8" ht="12.75" customHeight="1" x14ac:dyDescent="0.2">
      <c r="B7" s="1002"/>
      <c r="C7" s="1002"/>
      <c r="D7" s="1002"/>
      <c r="E7" s="1002"/>
      <c r="F7" s="1002"/>
      <c r="G7" s="1002"/>
      <c r="H7" s="1002"/>
    </row>
    <row r="8" spans="2:8" ht="12.75" customHeight="1" x14ac:dyDescent="0.2">
      <c r="B8" s="1002"/>
      <c r="C8" s="1002"/>
      <c r="D8" s="1002"/>
      <c r="E8" s="1002"/>
      <c r="F8" s="1002"/>
      <c r="G8" s="1002"/>
      <c r="H8" s="1002"/>
    </row>
    <row r="9" spans="2:8" ht="12.75" customHeight="1" x14ac:dyDescent="0.2">
      <c r="B9" s="1002"/>
      <c r="C9" s="1002"/>
      <c r="D9" s="1002"/>
      <c r="E9" s="1002"/>
      <c r="F9" s="1002"/>
      <c r="G9" s="1002"/>
      <c r="H9" s="1002"/>
    </row>
    <row r="10" spans="2:8" ht="12.75" customHeight="1" x14ac:dyDescent="0.2">
      <c r="B10" s="1002"/>
      <c r="C10" s="1002"/>
      <c r="D10" s="1002"/>
      <c r="E10" s="1002"/>
      <c r="F10" s="1002"/>
      <c r="G10" s="1002"/>
      <c r="H10" s="1002"/>
    </row>
    <row r="11" spans="2:8" ht="12.75" customHeight="1" x14ac:dyDescent="0.2">
      <c r="B11" s="1002"/>
      <c r="C11" s="1002"/>
      <c r="D11" s="1002"/>
      <c r="E11" s="1002"/>
      <c r="F11" s="1002"/>
      <c r="G11" s="1002"/>
      <c r="H11" s="1002"/>
    </row>
    <row r="12" spans="2:8" ht="12.75" customHeight="1" x14ac:dyDescent="0.2">
      <c r="B12" s="1002"/>
      <c r="C12" s="1002"/>
      <c r="D12" s="1002"/>
      <c r="E12" s="1002"/>
      <c r="F12" s="1002"/>
      <c r="G12" s="1002"/>
      <c r="H12" s="1002"/>
    </row>
    <row r="13" spans="2:8" ht="12.75" customHeight="1" x14ac:dyDescent="0.2">
      <c r="B13" s="1002"/>
      <c r="C13" s="1002"/>
      <c r="D13" s="1002"/>
      <c r="E13" s="1002"/>
      <c r="F13" s="1002"/>
      <c r="G13" s="1002"/>
      <c r="H13" s="1002"/>
    </row>
  </sheetData>
  <mergeCells count="1">
    <mergeCell ref="B4:H13"/>
  </mergeCells>
  <printOptions horizontalCentered="1" verticalCentered="1"/>
  <pageMargins left="0.5" right="0.5" top="0.23622047244094499" bottom="0" header="0.31496062992126" footer="0.31496062992126"/>
  <pageSetup paperSize="9" orientation="landscape" verticalDpi="4294967295"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R37"/>
  <sheetViews>
    <sheetView view="pageBreakPreview" topLeftCell="A10" zoomScaleSheetLayoutView="100" workbookViewId="0">
      <selection activeCell="D32" sqref="D32"/>
    </sheetView>
  </sheetViews>
  <sheetFormatPr defaultColWidth="9.140625" defaultRowHeight="12.75" x14ac:dyDescent="0.2"/>
  <cols>
    <col min="1" max="1" width="5.5703125" style="289" customWidth="1"/>
    <col min="2" max="2" width="16.42578125" style="289" customWidth="1"/>
    <col min="3" max="3" width="24.5703125" style="289" customWidth="1"/>
    <col min="4" max="4" width="24.140625" style="289" customWidth="1"/>
    <col min="5" max="5" width="23.5703125" style="289" customWidth="1"/>
    <col min="6" max="16384" width="9.140625" style="289"/>
  </cols>
  <sheetData>
    <row r="1" spans="1:18" x14ac:dyDescent="0.2">
      <c r="E1" s="275" t="s">
        <v>497</v>
      </c>
      <c r="F1" s="436"/>
    </row>
    <row r="2" spans="1:18" x14ac:dyDescent="0.2">
      <c r="C2" s="1048" t="s">
        <v>0</v>
      </c>
      <c r="D2" s="1048"/>
      <c r="E2" s="1048"/>
    </row>
    <row r="3" spans="1:18" x14ac:dyDescent="0.2">
      <c r="B3" s="422"/>
      <c r="C3" s="1048" t="s">
        <v>734</v>
      </c>
      <c r="D3" s="1048"/>
      <c r="E3" s="1048"/>
      <c r="F3" s="273"/>
    </row>
    <row r="4" spans="1:18" ht="6.75" customHeight="1" x14ac:dyDescent="0.2"/>
    <row r="5" spans="1:18" ht="15.75" customHeight="1" x14ac:dyDescent="0.2">
      <c r="A5" s="1298" t="s">
        <v>808</v>
      </c>
      <c r="B5" s="1298"/>
      <c r="C5" s="1298"/>
      <c r="D5" s="1298"/>
      <c r="E5" s="1298"/>
    </row>
    <row r="6" spans="1:18" ht="6.75" customHeight="1" x14ac:dyDescent="0.2"/>
    <row r="7" spans="1:18" x14ac:dyDescent="0.2">
      <c r="A7" s="273" t="s">
        <v>26</v>
      </c>
    </row>
    <row r="8" spans="1:18" x14ac:dyDescent="0.2">
      <c r="D8" s="1150" t="s">
        <v>823</v>
      </c>
      <c r="E8" s="1150"/>
      <c r="Q8" s="381"/>
      <c r="R8" s="382"/>
    </row>
    <row r="9" spans="1:18" ht="18.75" customHeight="1" x14ac:dyDescent="0.2">
      <c r="A9" s="1023" t="s">
        <v>74</v>
      </c>
      <c r="B9" s="1023" t="s">
        <v>3</v>
      </c>
      <c r="C9" s="1045" t="s">
        <v>493</v>
      </c>
      <c r="D9" s="1147"/>
      <c r="E9" s="1046"/>
      <c r="Q9" s="382"/>
      <c r="R9" s="382"/>
    </row>
    <row r="10" spans="1:18" ht="51.75" customHeight="1" x14ac:dyDescent="0.2">
      <c r="A10" s="1023"/>
      <c r="B10" s="1023"/>
      <c r="C10" s="218" t="s">
        <v>495</v>
      </c>
      <c r="D10" s="218" t="s">
        <v>496</v>
      </c>
      <c r="E10" s="218" t="s">
        <v>494</v>
      </c>
    </row>
    <row r="11" spans="1:18" s="435" customFormat="1" ht="13.5" customHeight="1" x14ac:dyDescent="0.2">
      <c r="A11" s="32">
        <v>1</v>
      </c>
      <c r="B11" s="31">
        <v>2</v>
      </c>
      <c r="C11" s="32">
        <v>3</v>
      </c>
      <c r="D11" s="31">
        <v>4</v>
      </c>
      <c r="E11" s="32">
        <v>5</v>
      </c>
    </row>
    <row r="12" spans="1:18" ht="13.5" customHeight="1" x14ac:dyDescent="0.2">
      <c r="A12" s="284">
        <v>1</v>
      </c>
      <c r="B12" s="381" t="s">
        <v>885</v>
      </c>
      <c r="C12" s="334">
        <v>1</v>
      </c>
      <c r="D12" s="334">
        <v>6</v>
      </c>
      <c r="E12" s="334">
        <v>320</v>
      </c>
    </row>
    <row r="13" spans="1:18" ht="13.5" customHeight="1" x14ac:dyDescent="0.2">
      <c r="A13" s="284">
        <v>2</v>
      </c>
      <c r="B13" s="381" t="s">
        <v>886</v>
      </c>
      <c r="C13" s="334">
        <v>0</v>
      </c>
      <c r="D13" s="334">
        <v>4</v>
      </c>
      <c r="E13" s="334">
        <v>458</v>
      </c>
    </row>
    <row r="14" spans="1:18" ht="13.5" customHeight="1" x14ac:dyDescent="0.2">
      <c r="A14" s="284">
        <v>3</v>
      </c>
      <c r="B14" s="381" t="s">
        <v>887</v>
      </c>
      <c r="C14" s="334">
        <v>0</v>
      </c>
      <c r="D14" s="334">
        <v>4</v>
      </c>
      <c r="E14" s="334">
        <v>693</v>
      </c>
    </row>
    <row r="15" spans="1:18" ht="13.5" customHeight="1" x14ac:dyDescent="0.2">
      <c r="A15" s="284">
        <v>4</v>
      </c>
      <c r="B15" s="381" t="s">
        <v>888</v>
      </c>
      <c r="C15" s="334">
        <v>0</v>
      </c>
      <c r="D15" s="334">
        <v>8</v>
      </c>
      <c r="E15" s="334">
        <v>656</v>
      </c>
    </row>
    <row r="16" spans="1:18" ht="13.5" customHeight="1" x14ac:dyDescent="0.2">
      <c r="A16" s="284">
        <v>5</v>
      </c>
      <c r="B16" s="381" t="s">
        <v>889</v>
      </c>
      <c r="C16" s="284">
        <v>0</v>
      </c>
      <c r="D16" s="284">
        <v>13</v>
      </c>
      <c r="E16" s="334">
        <v>366</v>
      </c>
    </row>
    <row r="17" spans="1:5" ht="13.5" customHeight="1" x14ac:dyDescent="0.2">
      <c r="A17" s="284">
        <v>6</v>
      </c>
      <c r="B17" s="381" t="s">
        <v>890</v>
      </c>
      <c r="C17" s="334">
        <v>0</v>
      </c>
      <c r="D17" s="334">
        <v>7</v>
      </c>
      <c r="E17" s="334">
        <v>385</v>
      </c>
    </row>
    <row r="18" spans="1:5" ht="13.5" customHeight="1" x14ac:dyDescent="0.2">
      <c r="A18" s="284">
        <v>7</v>
      </c>
      <c r="B18" s="381" t="s">
        <v>891</v>
      </c>
      <c r="C18" s="220">
        <v>0</v>
      </c>
      <c r="D18" s="220">
        <v>6</v>
      </c>
      <c r="E18" s="334">
        <v>578</v>
      </c>
    </row>
    <row r="19" spans="1:5" ht="13.5" customHeight="1" x14ac:dyDescent="0.2">
      <c r="A19" s="284">
        <v>8</v>
      </c>
      <c r="B19" s="381" t="s">
        <v>892</v>
      </c>
      <c r="C19" s="334">
        <v>0</v>
      </c>
      <c r="D19" s="334">
        <v>4</v>
      </c>
      <c r="E19" s="334">
        <v>699</v>
      </c>
    </row>
    <row r="20" spans="1:5" ht="13.5" customHeight="1" x14ac:dyDescent="0.2">
      <c r="A20" s="284">
        <v>9</v>
      </c>
      <c r="B20" s="381" t="s">
        <v>893</v>
      </c>
      <c r="C20" s="220">
        <v>0</v>
      </c>
      <c r="D20" s="284">
        <v>11</v>
      </c>
      <c r="E20" s="334">
        <v>391</v>
      </c>
    </row>
    <row r="21" spans="1:5" ht="13.5" customHeight="1" x14ac:dyDescent="0.2">
      <c r="A21" s="284">
        <v>10</v>
      </c>
      <c r="B21" s="381" t="s">
        <v>894</v>
      </c>
      <c r="C21" s="284">
        <v>0</v>
      </c>
      <c r="D21" s="284">
        <v>6</v>
      </c>
      <c r="E21" s="334">
        <v>305</v>
      </c>
    </row>
    <row r="22" spans="1:5" ht="13.5" customHeight="1" x14ac:dyDescent="0.2">
      <c r="A22" s="284">
        <v>11</v>
      </c>
      <c r="B22" s="381" t="s">
        <v>895</v>
      </c>
      <c r="C22" s="334">
        <v>0</v>
      </c>
      <c r="D22" s="334">
        <v>5</v>
      </c>
      <c r="E22" s="334">
        <v>285</v>
      </c>
    </row>
    <row r="23" spans="1:5" ht="13.5" customHeight="1" x14ac:dyDescent="0.2">
      <c r="A23" s="284">
        <v>12</v>
      </c>
      <c r="B23" s="381" t="s">
        <v>896</v>
      </c>
      <c r="C23" s="334">
        <v>0</v>
      </c>
      <c r="D23" s="334">
        <v>5</v>
      </c>
      <c r="E23" s="334">
        <v>161</v>
      </c>
    </row>
    <row r="24" spans="1:5" ht="13.5" customHeight="1" x14ac:dyDescent="0.2">
      <c r="A24" s="284">
        <v>13</v>
      </c>
      <c r="B24" s="381" t="s">
        <v>897</v>
      </c>
      <c r="C24" s="334">
        <v>0</v>
      </c>
      <c r="D24" s="334">
        <v>7</v>
      </c>
      <c r="E24" s="334">
        <v>447</v>
      </c>
    </row>
    <row r="25" spans="1:5" ht="13.5" customHeight="1" x14ac:dyDescent="0.2">
      <c r="A25" s="284">
        <v>14</v>
      </c>
      <c r="B25" s="381" t="s">
        <v>898</v>
      </c>
      <c r="C25" s="334">
        <v>0</v>
      </c>
      <c r="D25" s="334">
        <v>10</v>
      </c>
      <c r="E25" s="334">
        <v>1937</v>
      </c>
    </row>
    <row r="26" spans="1:5" ht="13.5" customHeight="1" x14ac:dyDescent="0.2">
      <c r="A26" s="284">
        <v>15</v>
      </c>
      <c r="B26" s="381" t="s">
        <v>899</v>
      </c>
      <c r="C26" s="334">
        <v>1</v>
      </c>
      <c r="D26" s="334">
        <v>6</v>
      </c>
      <c r="E26" s="334">
        <v>230</v>
      </c>
    </row>
    <row r="27" spans="1:5" ht="13.5" customHeight="1" x14ac:dyDescent="0.2">
      <c r="A27" s="284">
        <v>16</v>
      </c>
      <c r="B27" s="381" t="s">
        <v>900</v>
      </c>
      <c r="C27" s="334">
        <v>0</v>
      </c>
      <c r="D27" s="334">
        <v>2</v>
      </c>
      <c r="E27" s="334">
        <v>225</v>
      </c>
    </row>
    <row r="28" spans="1:5" ht="13.5" customHeight="1" x14ac:dyDescent="0.2">
      <c r="A28" s="284">
        <v>17</v>
      </c>
      <c r="B28" s="381" t="s">
        <v>901</v>
      </c>
      <c r="C28" s="334">
        <v>0</v>
      </c>
      <c r="D28" s="334">
        <v>4</v>
      </c>
      <c r="E28" s="334">
        <v>390</v>
      </c>
    </row>
    <row r="29" spans="1:5" ht="13.5" customHeight="1" x14ac:dyDescent="0.2">
      <c r="A29" s="284">
        <v>18</v>
      </c>
      <c r="B29" s="381" t="s">
        <v>902</v>
      </c>
      <c r="C29" s="334">
        <v>0</v>
      </c>
      <c r="D29" s="334">
        <v>12</v>
      </c>
      <c r="E29" s="334">
        <v>1278</v>
      </c>
    </row>
    <row r="30" spans="1:5" ht="13.5" customHeight="1" x14ac:dyDescent="0.2">
      <c r="A30" s="284">
        <v>19</v>
      </c>
      <c r="B30" s="381" t="s">
        <v>903</v>
      </c>
      <c r="C30" s="334">
        <v>0</v>
      </c>
      <c r="D30" s="334">
        <v>2</v>
      </c>
      <c r="E30" s="334">
        <v>245</v>
      </c>
    </row>
    <row r="31" spans="1:5" ht="13.5" customHeight="1" x14ac:dyDescent="0.2">
      <c r="A31" s="284">
        <v>20</v>
      </c>
      <c r="B31" s="381" t="s">
        <v>904</v>
      </c>
      <c r="C31" s="334">
        <v>1</v>
      </c>
      <c r="D31" s="334">
        <v>13</v>
      </c>
      <c r="E31" s="334">
        <v>502</v>
      </c>
    </row>
    <row r="32" spans="1:5" ht="13.5" customHeight="1" x14ac:dyDescent="0.2">
      <c r="A32" s="1045" t="s">
        <v>17</v>
      </c>
      <c r="B32" s="1046"/>
      <c r="C32" s="220">
        <f>SUM(C12:C31)</f>
        <v>3</v>
      </c>
      <c r="D32" s="220">
        <f>SUM(D12:D31)</f>
        <v>135</v>
      </c>
      <c r="E32" s="220">
        <f>SUM(E12:E31)</f>
        <v>10551</v>
      </c>
    </row>
    <row r="33" spans="1:6" x14ac:dyDescent="0.2">
      <c r="E33" s="278"/>
    </row>
    <row r="34" spans="1:6" x14ac:dyDescent="0.2">
      <c r="E34" s="45"/>
    </row>
    <row r="35" spans="1:6" x14ac:dyDescent="0.2">
      <c r="A35" s="273" t="s">
        <v>11</v>
      </c>
      <c r="E35" s="273"/>
      <c r="F35" s="225"/>
    </row>
    <row r="36" spans="1:6" ht="12.75" customHeight="1" x14ac:dyDescent="0.2">
      <c r="D36" s="1003" t="s">
        <v>13</v>
      </c>
      <c r="E36" s="1003"/>
    </row>
    <row r="37" spans="1:6" ht="12.75" customHeight="1" x14ac:dyDescent="0.2">
      <c r="D37" s="1003" t="s">
        <v>18</v>
      </c>
      <c r="E37" s="1003"/>
    </row>
  </sheetData>
  <mergeCells count="10">
    <mergeCell ref="D36:E36"/>
    <mergeCell ref="D37:E37"/>
    <mergeCell ref="A32:B32"/>
    <mergeCell ref="C2:E2"/>
    <mergeCell ref="C3:E3"/>
    <mergeCell ref="A5:E5"/>
    <mergeCell ref="C9:E9"/>
    <mergeCell ref="D8:E8"/>
    <mergeCell ref="B9:B10"/>
    <mergeCell ref="A9:A10"/>
  </mergeCells>
  <printOptions horizontalCentered="1"/>
  <pageMargins left="0.5" right="0.5" top="0.23622047244094499" bottom="0" header="0.31496062992126" footer="0.31496062992126"/>
  <pageSetup paperSize="9" orientation="landscape" r:id="rId1"/>
  <colBreaks count="1" manualBreakCount="1">
    <brk id="5" max="32"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J35"/>
  <sheetViews>
    <sheetView view="pageBreakPreview" topLeftCell="A10" zoomScale="110" zoomScaleSheetLayoutView="110" workbookViewId="0">
      <selection activeCell="B11" sqref="B11"/>
    </sheetView>
  </sheetViews>
  <sheetFormatPr defaultColWidth="9.140625" defaultRowHeight="12.75" x14ac:dyDescent="0.2"/>
  <cols>
    <col min="1" max="1" width="5.85546875" style="349" customWidth="1"/>
    <col min="2" max="2" width="11.85546875" style="349" customWidth="1"/>
    <col min="3" max="3" width="14.28515625" style="349" customWidth="1"/>
    <col min="4" max="4" width="13.5703125" style="349" customWidth="1"/>
    <col min="5" max="6" width="12.85546875" style="349" customWidth="1"/>
    <col min="7" max="7" width="15.28515625" style="349" customWidth="1"/>
    <col min="8" max="8" width="15.42578125" style="349" customWidth="1"/>
    <col min="9" max="9" width="13.28515625" style="349" customWidth="1"/>
    <col min="10" max="16384" width="9.140625" style="349"/>
  </cols>
  <sheetData>
    <row r="1" spans="1:10" ht="18" x14ac:dyDescent="0.2">
      <c r="H1" s="1310" t="s">
        <v>657</v>
      </c>
      <c r="I1" s="1310"/>
    </row>
    <row r="2" spans="1:10" ht="18" x14ac:dyDescent="0.2">
      <c r="C2" s="1312" t="s">
        <v>0</v>
      </c>
      <c r="D2" s="1312"/>
      <c r="E2" s="1312"/>
      <c r="F2" s="1312"/>
      <c r="G2" s="1312"/>
      <c r="H2" s="437"/>
      <c r="I2" s="438"/>
      <c r="J2" s="438"/>
    </row>
    <row r="3" spans="1:10" ht="21" x14ac:dyDescent="0.2">
      <c r="B3" s="1313" t="s">
        <v>734</v>
      </c>
      <c r="C3" s="1313"/>
      <c r="D3" s="1313"/>
      <c r="E3" s="1313"/>
      <c r="F3" s="1313"/>
      <c r="G3" s="1313"/>
      <c r="H3" s="439"/>
      <c r="I3" s="439"/>
      <c r="J3" s="439"/>
    </row>
    <row r="4" spans="1:10" ht="20.25" customHeight="1" x14ac:dyDescent="0.2">
      <c r="C4" s="1311" t="s">
        <v>809</v>
      </c>
      <c r="D4" s="1311"/>
      <c r="E4" s="1311"/>
      <c r="F4" s="1311"/>
      <c r="G4" s="1311"/>
      <c r="H4" s="1311"/>
    </row>
    <row r="5" spans="1:10" ht="20.25" customHeight="1" x14ac:dyDescent="0.2">
      <c r="A5" s="349" t="s">
        <v>158</v>
      </c>
      <c r="C5" s="63"/>
      <c r="D5" s="63"/>
      <c r="E5" s="63"/>
      <c r="F5" s="63"/>
      <c r="G5" s="1179" t="s">
        <v>823</v>
      </c>
      <c r="H5" s="1179"/>
      <c r="I5" s="1179"/>
    </row>
    <row r="6" spans="1:10" ht="15" customHeight="1" x14ac:dyDescent="0.2">
      <c r="A6" s="1300" t="s">
        <v>74</v>
      </c>
      <c r="B6" s="1300" t="s">
        <v>37</v>
      </c>
      <c r="C6" s="1300" t="s">
        <v>398</v>
      </c>
      <c r="D6" s="1300" t="s">
        <v>377</v>
      </c>
      <c r="E6" s="1300" t="s">
        <v>376</v>
      </c>
      <c r="F6" s="1300"/>
      <c r="G6" s="1300"/>
      <c r="H6" s="1300" t="s">
        <v>720</v>
      </c>
      <c r="I6" s="1314" t="s">
        <v>402</v>
      </c>
    </row>
    <row r="7" spans="1:10" ht="12.75" customHeight="1" x14ac:dyDescent="0.2">
      <c r="A7" s="1300"/>
      <c r="B7" s="1300"/>
      <c r="C7" s="1300"/>
      <c r="D7" s="1300"/>
      <c r="E7" s="1300" t="s">
        <v>399</v>
      </c>
      <c r="F7" s="1314" t="s">
        <v>400</v>
      </c>
      <c r="G7" s="1300" t="s">
        <v>401</v>
      </c>
      <c r="H7" s="1300"/>
      <c r="I7" s="1315"/>
    </row>
    <row r="8" spans="1:10" ht="20.25" customHeight="1" x14ac:dyDescent="0.2">
      <c r="A8" s="1300"/>
      <c r="B8" s="1300"/>
      <c r="C8" s="1300"/>
      <c r="D8" s="1300"/>
      <c r="E8" s="1300"/>
      <c r="F8" s="1315"/>
      <c r="G8" s="1300"/>
      <c r="H8" s="1300"/>
      <c r="I8" s="1315"/>
    </row>
    <row r="9" spans="1:10" ht="55.5" customHeight="1" x14ac:dyDescent="0.2">
      <c r="A9" s="1300"/>
      <c r="B9" s="1300"/>
      <c r="C9" s="1300"/>
      <c r="D9" s="1300"/>
      <c r="E9" s="1300"/>
      <c r="F9" s="1316"/>
      <c r="G9" s="1300"/>
      <c r="H9" s="1300"/>
      <c r="I9" s="1316"/>
    </row>
    <row r="10" spans="1:10" ht="15" x14ac:dyDescent="0.2">
      <c r="A10" s="440">
        <v>1</v>
      </c>
      <c r="B10" s="440">
        <v>2</v>
      </c>
      <c r="C10" s="441">
        <v>3</v>
      </c>
      <c r="D10" s="440">
        <v>4</v>
      </c>
      <c r="E10" s="440">
        <v>5</v>
      </c>
      <c r="F10" s="441">
        <v>6</v>
      </c>
      <c r="G10" s="440">
        <v>7</v>
      </c>
      <c r="H10" s="440">
        <v>8</v>
      </c>
      <c r="I10" s="441">
        <v>9</v>
      </c>
    </row>
    <row r="11" spans="1:10" ht="15" x14ac:dyDescent="0.2">
      <c r="A11" s="442">
        <v>1</v>
      </c>
      <c r="B11" s="354" t="s">
        <v>885</v>
      </c>
      <c r="C11" s="1301" t="s">
        <v>1012</v>
      </c>
      <c r="D11" s="1302"/>
      <c r="E11" s="1302"/>
      <c r="F11" s="1302"/>
      <c r="G11" s="1302"/>
      <c r="H11" s="1302"/>
      <c r="I11" s="1303"/>
    </row>
    <row r="12" spans="1:10" ht="15" x14ac:dyDescent="0.2">
      <c r="A12" s="442">
        <v>2</v>
      </c>
      <c r="B12" s="354" t="s">
        <v>886</v>
      </c>
      <c r="C12" s="1304"/>
      <c r="D12" s="1305"/>
      <c r="E12" s="1305"/>
      <c r="F12" s="1305"/>
      <c r="G12" s="1305"/>
      <c r="H12" s="1305"/>
      <c r="I12" s="1306"/>
    </row>
    <row r="13" spans="1:10" ht="15" x14ac:dyDescent="0.2">
      <c r="A13" s="442">
        <v>3</v>
      </c>
      <c r="B13" s="354" t="s">
        <v>887</v>
      </c>
      <c r="C13" s="1304"/>
      <c r="D13" s="1305"/>
      <c r="E13" s="1305"/>
      <c r="F13" s="1305"/>
      <c r="G13" s="1305"/>
      <c r="H13" s="1305"/>
      <c r="I13" s="1306"/>
    </row>
    <row r="14" spans="1:10" ht="15" x14ac:dyDescent="0.2">
      <c r="A14" s="442">
        <v>4</v>
      </c>
      <c r="B14" s="354" t="s">
        <v>888</v>
      </c>
      <c r="C14" s="1304"/>
      <c r="D14" s="1305"/>
      <c r="E14" s="1305"/>
      <c r="F14" s="1305"/>
      <c r="G14" s="1305"/>
      <c r="H14" s="1305"/>
      <c r="I14" s="1306"/>
    </row>
    <row r="15" spans="1:10" ht="15" x14ac:dyDescent="0.2">
      <c r="A15" s="442">
        <v>5</v>
      </c>
      <c r="B15" s="354" t="s">
        <v>889</v>
      </c>
      <c r="C15" s="1304"/>
      <c r="D15" s="1305"/>
      <c r="E15" s="1305"/>
      <c r="F15" s="1305"/>
      <c r="G15" s="1305"/>
      <c r="H15" s="1305"/>
      <c r="I15" s="1306"/>
    </row>
    <row r="16" spans="1:10" ht="15" x14ac:dyDescent="0.2">
      <c r="A16" s="442">
        <v>6</v>
      </c>
      <c r="B16" s="354" t="s">
        <v>890</v>
      </c>
      <c r="C16" s="1304"/>
      <c r="D16" s="1305"/>
      <c r="E16" s="1305"/>
      <c r="F16" s="1305"/>
      <c r="G16" s="1305"/>
      <c r="H16" s="1305"/>
      <c r="I16" s="1306"/>
    </row>
    <row r="17" spans="1:9" ht="15" x14ac:dyDescent="0.2">
      <c r="A17" s="442">
        <v>7</v>
      </c>
      <c r="B17" s="354" t="s">
        <v>891</v>
      </c>
      <c r="C17" s="1304"/>
      <c r="D17" s="1305"/>
      <c r="E17" s="1305"/>
      <c r="F17" s="1305"/>
      <c r="G17" s="1305"/>
      <c r="H17" s="1305"/>
      <c r="I17" s="1306"/>
    </row>
    <row r="18" spans="1:9" ht="15" x14ac:dyDescent="0.2">
      <c r="A18" s="442">
        <v>8</v>
      </c>
      <c r="B18" s="354" t="s">
        <v>892</v>
      </c>
      <c r="C18" s="1304"/>
      <c r="D18" s="1305"/>
      <c r="E18" s="1305"/>
      <c r="F18" s="1305"/>
      <c r="G18" s="1305"/>
      <c r="H18" s="1305"/>
      <c r="I18" s="1306"/>
    </row>
    <row r="19" spans="1:9" ht="15" x14ac:dyDescent="0.2">
      <c r="A19" s="442">
        <v>9</v>
      </c>
      <c r="B19" s="354" t="s">
        <v>893</v>
      </c>
      <c r="C19" s="1304"/>
      <c r="D19" s="1305"/>
      <c r="E19" s="1305"/>
      <c r="F19" s="1305"/>
      <c r="G19" s="1305"/>
      <c r="H19" s="1305"/>
      <c r="I19" s="1306"/>
    </row>
    <row r="20" spans="1:9" ht="15" x14ac:dyDescent="0.2">
      <c r="A20" s="442">
        <v>10</v>
      </c>
      <c r="B20" s="354" t="s">
        <v>894</v>
      </c>
      <c r="C20" s="1304"/>
      <c r="D20" s="1305"/>
      <c r="E20" s="1305"/>
      <c r="F20" s="1305"/>
      <c r="G20" s="1305"/>
      <c r="H20" s="1305"/>
      <c r="I20" s="1306"/>
    </row>
    <row r="21" spans="1:9" ht="15" x14ac:dyDescent="0.2">
      <c r="A21" s="442">
        <v>11</v>
      </c>
      <c r="B21" s="354" t="s">
        <v>895</v>
      </c>
      <c r="C21" s="1304"/>
      <c r="D21" s="1305"/>
      <c r="E21" s="1305"/>
      <c r="F21" s="1305"/>
      <c r="G21" s="1305"/>
      <c r="H21" s="1305"/>
      <c r="I21" s="1306"/>
    </row>
    <row r="22" spans="1:9" ht="15" x14ac:dyDescent="0.2">
      <c r="A22" s="442">
        <v>12</v>
      </c>
      <c r="B22" s="354" t="s">
        <v>896</v>
      </c>
      <c r="C22" s="1304"/>
      <c r="D22" s="1305"/>
      <c r="E22" s="1305"/>
      <c r="F22" s="1305"/>
      <c r="G22" s="1305"/>
      <c r="H22" s="1305"/>
      <c r="I22" s="1306"/>
    </row>
    <row r="23" spans="1:9" ht="15" x14ac:dyDescent="0.2">
      <c r="A23" s="442">
        <v>13</v>
      </c>
      <c r="B23" s="354" t="s">
        <v>897</v>
      </c>
      <c r="C23" s="1304"/>
      <c r="D23" s="1305"/>
      <c r="E23" s="1305"/>
      <c r="F23" s="1305"/>
      <c r="G23" s="1305"/>
      <c r="H23" s="1305"/>
      <c r="I23" s="1306"/>
    </row>
    <row r="24" spans="1:9" ht="15" x14ac:dyDescent="0.2">
      <c r="A24" s="442">
        <v>14</v>
      </c>
      <c r="B24" s="354" t="s">
        <v>898</v>
      </c>
      <c r="C24" s="1304"/>
      <c r="D24" s="1305"/>
      <c r="E24" s="1305"/>
      <c r="F24" s="1305"/>
      <c r="G24" s="1305"/>
      <c r="H24" s="1305"/>
      <c r="I24" s="1306"/>
    </row>
    <row r="25" spans="1:9" ht="15" x14ac:dyDescent="0.2">
      <c r="A25" s="442">
        <v>15</v>
      </c>
      <c r="B25" s="354" t="s">
        <v>899</v>
      </c>
      <c r="C25" s="1304"/>
      <c r="D25" s="1305"/>
      <c r="E25" s="1305"/>
      <c r="F25" s="1305"/>
      <c r="G25" s="1305"/>
      <c r="H25" s="1305"/>
      <c r="I25" s="1306"/>
    </row>
    <row r="26" spans="1:9" ht="15" x14ac:dyDescent="0.2">
      <c r="A26" s="442">
        <v>16</v>
      </c>
      <c r="B26" s="354" t="s">
        <v>900</v>
      </c>
      <c r="C26" s="1304"/>
      <c r="D26" s="1305"/>
      <c r="E26" s="1305"/>
      <c r="F26" s="1305"/>
      <c r="G26" s="1305"/>
      <c r="H26" s="1305"/>
      <c r="I26" s="1306"/>
    </row>
    <row r="27" spans="1:9" ht="15" x14ac:dyDescent="0.2">
      <c r="A27" s="442">
        <v>17</v>
      </c>
      <c r="B27" s="354" t="s">
        <v>901</v>
      </c>
      <c r="C27" s="1304"/>
      <c r="D27" s="1305"/>
      <c r="E27" s="1305"/>
      <c r="F27" s="1305"/>
      <c r="G27" s="1305"/>
      <c r="H27" s="1305"/>
      <c r="I27" s="1306"/>
    </row>
    <row r="28" spans="1:9" ht="15" x14ac:dyDescent="0.2">
      <c r="A28" s="442">
        <v>18</v>
      </c>
      <c r="B28" s="354" t="s">
        <v>902</v>
      </c>
      <c r="C28" s="1304"/>
      <c r="D28" s="1305"/>
      <c r="E28" s="1305"/>
      <c r="F28" s="1305"/>
      <c r="G28" s="1305"/>
      <c r="H28" s="1305"/>
      <c r="I28" s="1306"/>
    </row>
    <row r="29" spans="1:9" ht="15" x14ac:dyDescent="0.2">
      <c r="A29" s="442">
        <v>19</v>
      </c>
      <c r="B29" s="354" t="s">
        <v>903</v>
      </c>
      <c r="C29" s="1304"/>
      <c r="D29" s="1305"/>
      <c r="E29" s="1305"/>
      <c r="F29" s="1305"/>
      <c r="G29" s="1305"/>
      <c r="H29" s="1305"/>
      <c r="I29" s="1306"/>
    </row>
    <row r="30" spans="1:9" ht="15" x14ac:dyDescent="0.2">
      <c r="A30" s="442">
        <v>20</v>
      </c>
      <c r="B30" s="354" t="s">
        <v>904</v>
      </c>
      <c r="C30" s="1304"/>
      <c r="D30" s="1305"/>
      <c r="E30" s="1305"/>
      <c r="F30" s="1305"/>
      <c r="G30" s="1305"/>
      <c r="H30" s="1305"/>
      <c r="I30" s="1306"/>
    </row>
    <row r="31" spans="1:9" x14ac:dyDescent="0.2">
      <c r="A31" s="1045" t="s">
        <v>17</v>
      </c>
      <c r="B31" s="1046"/>
      <c r="C31" s="1307"/>
      <c r="D31" s="1308"/>
      <c r="E31" s="1308"/>
      <c r="F31" s="1308"/>
      <c r="G31" s="1308"/>
      <c r="H31" s="1308"/>
      <c r="I31" s="1309"/>
    </row>
    <row r="33" spans="1:8" x14ac:dyDescent="0.2">
      <c r="A33" s="421"/>
      <c r="B33" s="421"/>
      <c r="C33" s="419"/>
      <c r="D33" s="421"/>
      <c r="G33" s="250"/>
    </row>
    <row r="34" spans="1:8" ht="15" customHeight="1" x14ac:dyDescent="0.2">
      <c r="A34" s="421"/>
      <c r="B34" s="421"/>
      <c r="C34" s="419"/>
      <c r="D34" s="421"/>
      <c r="F34" s="1299" t="s">
        <v>13</v>
      </c>
      <c r="G34" s="1299"/>
      <c r="H34" s="1299"/>
    </row>
    <row r="35" spans="1:8" ht="15" customHeight="1" x14ac:dyDescent="0.2">
      <c r="A35" s="421" t="s">
        <v>11</v>
      </c>
      <c r="B35" s="421"/>
      <c r="C35" s="419"/>
      <c r="D35" s="421"/>
      <c r="F35" s="1299" t="s">
        <v>86</v>
      </c>
      <c r="G35" s="1299"/>
      <c r="H35" s="1299"/>
    </row>
  </sheetData>
  <mergeCells count="19">
    <mergeCell ref="H1:I1"/>
    <mergeCell ref="C4:H4"/>
    <mergeCell ref="D6:D9"/>
    <mergeCell ref="C2:G2"/>
    <mergeCell ref="B3:G3"/>
    <mergeCell ref="I6:I9"/>
    <mergeCell ref="E7:E9"/>
    <mergeCell ref="F7:F9"/>
    <mergeCell ref="G5:I5"/>
    <mergeCell ref="F35:H35"/>
    <mergeCell ref="A6:A9"/>
    <mergeCell ref="G7:G9"/>
    <mergeCell ref="H6:H9"/>
    <mergeCell ref="B6:B9"/>
    <mergeCell ref="C6:C9"/>
    <mergeCell ref="E6:G6"/>
    <mergeCell ref="F34:H34"/>
    <mergeCell ref="C11:I31"/>
    <mergeCell ref="A31:B31"/>
  </mergeCells>
  <printOptions horizontalCentered="1"/>
  <pageMargins left="0.5" right="0.5" top="0.23622047244094499" bottom="0" header="0.31496062992126" footer="0.31496062992126"/>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N35"/>
  <sheetViews>
    <sheetView view="pageBreakPreview" topLeftCell="A11" zoomScale="120" zoomScaleSheetLayoutView="120" workbookViewId="0">
      <selection activeCell="F32" sqref="F32"/>
    </sheetView>
  </sheetViews>
  <sheetFormatPr defaultRowHeight="12.75" x14ac:dyDescent="0.2"/>
  <cols>
    <col min="1" max="1" width="5" customWidth="1"/>
    <col min="2" max="2" width="12.42578125" customWidth="1"/>
    <col min="3" max="3" width="10.140625" customWidth="1"/>
    <col min="7" max="7" width="11.5703125" customWidth="1"/>
    <col min="8" max="8" width="10.42578125" customWidth="1"/>
    <col min="9" max="9" width="20.28515625" customWidth="1"/>
    <col min="10" max="10" width="10.42578125" customWidth="1"/>
    <col min="11" max="11" width="22.85546875" customWidth="1"/>
  </cols>
  <sheetData>
    <row r="1" spans="1:11" ht="18" x14ac:dyDescent="0.35">
      <c r="A1" s="1321" t="s">
        <v>0</v>
      </c>
      <c r="B1" s="1321"/>
      <c r="C1" s="1321"/>
      <c r="D1" s="1321"/>
      <c r="E1" s="1321"/>
      <c r="F1" s="1321"/>
      <c r="G1" s="1321"/>
      <c r="H1" s="1321"/>
      <c r="I1" s="1321"/>
      <c r="J1" s="61"/>
      <c r="K1" s="80" t="s">
        <v>537</v>
      </c>
    </row>
    <row r="2" spans="1:11" ht="21" x14ac:dyDescent="0.35">
      <c r="A2" s="1322" t="s">
        <v>734</v>
      </c>
      <c r="B2" s="1322"/>
      <c r="C2" s="1322"/>
      <c r="D2" s="1322"/>
      <c r="E2" s="1322"/>
      <c r="F2" s="1322"/>
      <c r="G2" s="1322"/>
      <c r="H2" s="1322"/>
      <c r="I2" s="1322"/>
      <c r="J2" s="1322"/>
      <c r="K2" s="1322"/>
    </row>
    <row r="3" spans="1:11" ht="15" x14ac:dyDescent="0.3">
      <c r="A3" s="54"/>
      <c r="B3" s="54"/>
      <c r="C3" s="54"/>
      <c r="D3" s="54"/>
      <c r="E3" s="54"/>
      <c r="F3" s="54"/>
      <c r="G3" s="54"/>
      <c r="H3" s="54"/>
      <c r="I3" s="54"/>
      <c r="J3" s="54"/>
    </row>
    <row r="4" spans="1:11" ht="18" x14ac:dyDescent="0.35">
      <c r="A4" s="1321" t="s">
        <v>536</v>
      </c>
      <c r="B4" s="1321"/>
      <c r="C4" s="1321"/>
      <c r="D4" s="1321"/>
      <c r="E4" s="1321"/>
      <c r="F4" s="1321"/>
      <c r="G4" s="1321"/>
      <c r="H4" s="1321"/>
      <c r="I4" s="1321"/>
      <c r="J4" s="1321"/>
    </row>
    <row r="5" spans="1:11" ht="15" x14ac:dyDescent="0.3">
      <c r="A5" s="55" t="s">
        <v>249</v>
      </c>
      <c r="B5" s="55"/>
      <c r="C5" s="55"/>
      <c r="D5" s="55"/>
      <c r="E5" s="55"/>
      <c r="F5" s="55"/>
      <c r="G5" s="55"/>
      <c r="H5" s="55"/>
      <c r="I5" s="55"/>
      <c r="J5" s="1317" t="s">
        <v>823</v>
      </c>
      <c r="K5" s="1318"/>
    </row>
    <row r="6" spans="1:11" ht="16.5" customHeight="1" x14ac:dyDescent="0.2">
      <c r="A6" s="1323" t="s">
        <v>74</v>
      </c>
      <c r="B6" s="1300" t="s">
        <v>37</v>
      </c>
      <c r="C6" s="1323" t="s">
        <v>378</v>
      </c>
      <c r="D6" s="1023" t="s">
        <v>379</v>
      </c>
      <c r="E6" s="1023"/>
      <c r="F6" s="1023"/>
      <c r="G6" s="1324" t="s">
        <v>382</v>
      </c>
      <c r="H6" s="1325"/>
      <c r="I6" s="1325"/>
      <c r="J6" s="1326"/>
      <c r="K6" s="1319" t="s">
        <v>386</v>
      </c>
    </row>
    <row r="7" spans="1:11" ht="46.5" customHeight="1" x14ac:dyDescent="0.2">
      <c r="A7" s="1323"/>
      <c r="B7" s="1300"/>
      <c r="C7" s="1323"/>
      <c r="D7" s="3" t="s">
        <v>102</v>
      </c>
      <c r="E7" s="3" t="s">
        <v>380</v>
      </c>
      <c r="F7" s="3" t="s">
        <v>381</v>
      </c>
      <c r="G7" s="62" t="s">
        <v>383</v>
      </c>
      <c r="H7" s="62" t="s">
        <v>384</v>
      </c>
      <c r="I7" s="62" t="s">
        <v>385</v>
      </c>
      <c r="J7" s="62" t="s">
        <v>47</v>
      </c>
      <c r="K7" s="1320"/>
    </row>
    <row r="8" spans="1:11" s="123" customFormat="1" ht="15" x14ac:dyDescent="0.2">
      <c r="A8" s="112">
        <v>1</v>
      </c>
      <c r="B8" s="249">
        <v>2</v>
      </c>
      <c r="C8" s="112">
        <v>3</v>
      </c>
      <c r="D8" s="249">
        <v>4</v>
      </c>
      <c r="E8" s="112">
        <v>5</v>
      </c>
      <c r="F8" s="249">
        <v>6</v>
      </c>
      <c r="G8" s="112">
        <v>7</v>
      </c>
      <c r="H8" s="249">
        <v>8</v>
      </c>
      <c r="I8" s="112">
        <v>9</v>
      </c>
      <c r="J8" s="249">
        <v>10</v>
      </c>
      <c r="K8" s="112">
        <v>11</v>
      </c>
    </row>
    <row r="9" spans="1:11" ht="14.45" customHeight="1" x14ac:dyDescent="0.25">
      <c r="A9" s="443">
        <v>1</v>
      </c>
      <c r="B9" s="354" t="s">
        <v>885</v>
      </c>
      <c r="C9" s="1327" t="s">
        <v>918</v>
      </c>
      <c r="D9" s="1328"/>
      <c r="E9" s="1328"/>
      <c r="F9" s="1328"/>
      <c r="G9" s="1328"/>
      <c r="H9" s="1328"/>
      <c r="I9" s="1328"/>
      <c r="J9" s="1328"/>
      <c r="K9" s="1329"/>
    </row>
    <row r="10" spans="1:11" ht="14.45" customHeight="1" x14ac:dyDescent="0.25">
      <c r="A10" s="78">
        <v>2</v>
      </c>
      <c r="B10" s="354" t="s">
        <v>886</v>
      </c>
      <c r="C10" s="1327"/>
      <c r="D10" s="1330"/>
      <c r="E10" s="1330"/>
      <c r="F10" s="1330"/>
      <c r="G10" s="1330"/>
      <c r="H10" s="1330"/>
      <c r="I10" s="1330"/>
      <c r="J10" s="1330"/>
      <c r="K10" s="1331"/>
    </row>
    <row r="11" spans="1:11" ht="14.45" customHeight="1" x14ac:dyDescent="0.25">
      <c r="A11" s="78">
        <v>3</v>
      </c>
      <c r="B11" s="354" t="s">
        <v>887</v>
      </c>
      <c r="C11" s="1327"/>
      <c r="D11" s="1330"/>
      <c r="E11" s="1330"/>
      <c r="F11" s="1330"/>
      <c r="G11" s="1330"/>
      <c r="H11" s="1330"/>
      <c r="I11" s="1330"/>
      <c r="J11" s="1330"/>
      <c r="K11" s="1331"/>
    </row>
    <row r="12" spans="1:11" ht="14.45" customHeight="1" x14ac:dyDescent="0.25">
      <c r="A12" s="78">
        <v>4</v>
      </c>
      <c r="B12" s="354" t="s">
        <v>888</v>
      </c>
      <c r="C12" s="1327"/>
      <c r="D12" s="1330"/>
      <c r="E12" s="1330"/>
      <c r="F12" s="1330"/>
      <c r="G12" s="1330"/>
      <c r="H12" s="1330"/>
      <c r="I12" s="1330"/>
      <c r="J12" s="1330"/>
      <c r="K12" s="1331"/>
    </row>
    <row r="13" spans="1:11" ht="14.45" customHeight="1" x14ac:dyDescent="0.25">
      <c r="A13" s="78">
        <v>5</v>
      </c>
      <c r="B13" s="354" t="s">
        <v>889</v>
      </c>
      <c r="C13" s="1327"/>
      <c r="D13" s="1330"/>
      <c r="E13" s="1330"/>
      <c r="F13" s="1330"/>
      <c r="G13" s="1330"/>
      <c r="H13" s="1330"/>
      <c r="I13" s="1330"/>
      <c r="J13" s="1330"/>
      <c r="K13" s="1331"/>
    </row>
    <row r="14" spans="1:11" ht="14.45" customHeight="1" x14ac:dyDescent="0.25">
      <c r="A14" s="78">
        <v>6</v>
      </c>
      <c r="B14" s="354" t="s">
        <v>890</v>
      </c>
      <c r="C14" s="1327"/>
      <c r="D14" s="1330"/>
      <c r="E14" s="1330"/>
      <c r="F14" s="1330"/>
      <c r="G14" s="1330"/>
      <c r="H14" s="1330"/>
      <c r="I14" s="1330"/>
      <c r="J14" s="1330"/>
      <c r="K14" s="1331"/>
    </row>
    <row r="15" spans="1:11" ht="14.45" customHeight="1" x14ac:dyDescent="0.25">
      <c r="A15" s="78">
        <v>7</v>
      </c>
      <c r="B15" s="354" t="s">
        <v>891</v>
      </c>
      <c r="C15" s="1327"/>
      <c r="D15" s="1330"/>
      <c r="E15" s="1330"/>
      <c r="F15" s="1330"/>
      <c r="G15" s="1330"/>
      <c r="H15" s="1330"/>
      <c r="I15" s="1330"/>
      <c r="J15" s="1330"/>
      <c r="K15" s="1331"/>
    </row>
    <row r="16" spans="1:11" ht="14.45" customHeight="1" x14ac:dyDescent="0.25">
      <c r="A16" s="78">
        <v>8</v>
      </c>
      <c r="B16" s="354" t="s">
        <v>892</v>
      </c>
      <c r="C16" s="1327"/>
      <c r="D16" s="1330"/>
      <c r="E16" s="1330"/>
      <c r="F16" s="1330"/>
      <c r="G16" s="1330"/>
      <c r="H16" s="1330"/>
      <c r="I16" s="1330"/>
      <c r="J16" s="1330"/>
      <c r="K16" s="1331"/>
    </row>
    <row r="17" spans="1:14" ht="14.45" customHeight="1" x14ac:dyDescent="0.25">
      <c r="A17" s="78">
        <v>9</v>
      </c>
      <c r="B17" s="354" t="s">
        <v>893</v>
      </c>
      <c r="C17" s="1327"/>
      <c r="D17" s="1330"/>
      <c r="E17" s="1330"/>
      <c r="F17" s="1330"/>
      <c r="G17" s="1330"/>
      <c r="H17" s="1330"/>
      <c r="I17" s="1330"/>
      <c r="J17" s="1330"/>
      <c r="K17" s="1331"/>
    </row>
    <row r="18" spans="1:14" ht="14.45" customHeight="1" x14ac:dyDescent="0.25">
      <c r="A18" s="78">
        <v>10</v>
      </c>
      <c r="B18" s="354" t="s">
        <v>894</v>
      </c>
      <c r="C18" s="1327"/>
      <c r="D18" s="1330"/>
      <c r="E18" s="1330"/>
      <c r="F18" s="1330"/>
      <c r="G18" s="1330"/>
      <c r="H18" s="1330"/>
      <c r="I18" s="1330"/>
      <c r="J18" s="1330"/>
      <c r="K18" s="1331"/>
    </row>
    <row r="19" spans="1:14" ht="14.45" customHeight="1" x14ac:dyDescent="0.25">
      <c r="A19" s="78">
        <v>11</v>
      </c>
      <c r="B19" s="354" t="s">
        <v>895</v>
      </c>
      <c r="C19" s="1327"/>
      <c r="D19" s="1330"/>
      <c r="E19" s="1330"/>
      <c r="F19" s="1330"/>
      <c r="G19" s="1330"/>
      <c r="H19" s="1330"/>
      <c r="I19" s="1330"/>
      <c r="J19" s="1330"/>
      <c r="K19" s="1331"/>
    </row>
    <row r="20" spans="1:14" ht="14.45" customHeight="1" x14ac:dyDescent="0.25">
      <c r="A20" s="78">
        <v>12</v>
      </c>
      <c r="B20" s="354" t="s">
        <v>896</v>
      </c>
      <c r="C20" s="1327"/>
      <c r="D20" s="1330"/>
      <c r="E20" s="1330"/>
      <c r="F20" s="1330"/>
      <c r="G20" s="1330"/>
      <c r="H20" s="1330"/>
      <c r="I20" s="1330"/>
      <c r="J20" s="1330"/>
      <c r="K20" s="1331"/>
    </row>
    <row r="21" spans="1:14" ht="14.45" customHeight="1" x14ac:dyDescent="0.25">
      <c r="A21" s="78">
        <v>13</v>
      </c>
      <c r="B21" s="354" t="s">
        <v>897</v>
      </c>
      <c r="C21" s="1327"/>
      <c r="D21" s="1330"/>
      <c r="E21" s="1330"/>
      <c r="F21" s="1330"/>
      <c r="G21" s="1330"/>
      <c r="H21" s="1330"/>
      <c r="I21" s="1330"/>
      <c r="J21" s="1330"/>
      <c r="K21" s="1331"/>
    </row>
    <row r="22" spans="1:14" ht="14.45" customHeight="1" x14ac:dyDescent="0.25">
      <c r="A22" s="78">
        <v>14</v>
      </c>
      <c r="B22" s="354" t="s">
        <v>898</v>
      </c>
      <c r="C22" s="1327"/>
      <c r="D22" s="1330"/>
      <c r="E22" s="1330"/>
      <c r="F22" s="1330"/>
      <c r="G22" s="1330"/>
      <c r="H22" s="1330"/>
      <c r="I22" s="1330"/>
      <c r="J22" s="1330"/>
      <c r="K22" s="1331"/>
      <c r="N22" s="13" t="s">
        <v>387</v>
      </c>
    </row>
    <row r="23" spans="1:14" ht="14.45" customHeight="1" x14ac:dyDescent="0.25">
      <c r="A23" s="78">
        <v>15</v>
      </c>
      <c r="B23" s="354" t="s">
        <v>899</v>
      </c>
      <c r="C23" s="1327"/>
      <c r="D23" s="1330"/>
      <c r="E23" s="1330"/>
      <c r="F23" s="1330"/>
      <c r="G23" s="1330"/>
      <c r="H23" s="1330"/>
      <c r="I23" s="1330"/>
      <c r="J23" s="1330"/>
      <c r="K23" s="1331"/>
      <c r="N23" s="98"/>
    </row>
    <row r="24" spans="1:14" ht="14.45" customHeight="1" x14ac:dyDescent="0.25">
      <c r="A24" s="78">
        <v>16</v>
      </c>
      <c r="B24" s="354" t="s">
        <v>900</v>
      </c>
      <c r="C24" s="1327"/>
      <c r="D24" s="1330"/>
      <c r="E24" s="1330"/>
      <c r="F24" s="1330"/>
      <c r="G24" s="1330"/>
      <c r="H24" s="1330"/>
      <c r="I24" s="1330"/>
      <c r="J24" s="1330"/>
      <c r="K24" s="1331"/>
      <c r="N24" s="98"/>
    </row>
    <row r="25" spans="1:14" ht="14.45" customHeight="1" x14ac:dyDescent="0.25">
      <c r="A25" s="78">
        <v>17</v>
      </c>
      <c r="B25" s="354" t="s">
        <v>901</v>
      </c>
      <c r="C25" s="1327"/>
      <c r="D25" s="1330"/>
      <c r="E25" s="1330"/>
      <c r="F25" s="1330"/>
      <c r="G25" s="1330"/>
      <c r="H25" s="1330"/>
      <c r="I25" s="1330"/>
      <c r="J25" s="1330"/>
      <c r="K25" s="1331"/>
      <c r="N25" s="98"/>
    </row>
    <row r="26" spans="1:14" ht="14.45" customHeight="1" x14ac:dyDescent="0.25">
      <c r="A26" s="78">
        <v>18</v>
      </c>
      <c r="B26" s="354" t="s">
        <v>902</v>
      </c>
      <c r="C26" s="1327"/>
      <c r="D26" s="1330"/>
      <c r="E26" s="1330"/>
      <c r="F26" s="1330"/>
      <c r="G26" s="1330"/>
      <c r="H26" s="1330"/>
      <c r="I26" s="1330"/>
      <c r="J26" s="1330"/>
      <c r="K26" s="1331"/>
      <c r="N26" s="98"/>
    </row>
    <row r="27" spans="1:14" ht="14.45" customHeight="1" x14ac:dyDescent="0.25">
      <c r="A27" s="78">
        <v>19</v>
      </c>
      <c r="B27" s="354" t="s">
        <v>903</v>
      </c>
      <c r="C27" s="1327"/>
      <c r="D27" s="1330"/>
      <c r="E27" s="1330"/>
      <c r="F27" s="1330"/>
      <c r="G27" s="1330"/>
      <c r="H27" s="1330"/>
      <c r="I27" s="1330"/>
      <c r="J27" s="1330"/>
      <c r="K27" s="1331"/>
      <c r="N27" s="98"/>
    </row>
    <row r="28" spans="1:14" ht="14.45" customHeight="1" x14ac:dyDescent="0.25">
      <c r="A28" s="78">
        <v>20</v>
      </c>
      <c r="B28" s="354" t="s">
        <v>904</v>
      </c>
      <c r="C28" s="1327"/>
      <c r="D28" s="1330"/>
      <c r="E28" s="1330"/>
      <c r="F28" s="1330"/>
      <c r="G28" s="1330"/>
      <c r="H28" s="1330"/>
      <c r="I28" s="1330"/>
      <c r="J28" s="1330"/>
      <c r="K28" s="1331"/>
      <c r="N28" s="98"/>
    </row>
    <row r="29" spans="1:14" ht="13.15" customHeight="1" x14ac:dyDescent="0.2">
      <c r="A29" s="1335" t="s">
        <v>17</v>
      </c>
      <c r="B29" s="1336"/>
      <c r="C29" s="1332"/>
      <c r="D29" s="1333"/>
      <c r="E29" s="1333"/>
      <c r="F29" s="1333"/>
      <c r="G29" s="1333"/>
      <c r="H29" s="1333"/>
      <c r="I29" s="1333"/>
      <c r="J29" s="1333"/>
      <c r="K29" s="1334"/>
    </row>
    <row r="32" spans="1:14" ht="12.75" customHeight="1" x14ac:dyDescent="0.2">
      <c r="A32" s="57"/>
      <c r="B32" s="57"/>
      <c r="C32" s="154"/>
      <c r="D32" s="57"/>
      <c r="E32" s="57"/>
      <c r="J32" s="1299"/>
      <c r="K32" s="1299"/>
    </row>
    <row r="33" spans="1:11" ht="12.75" customHeight="1" x14ac:dyDescent="0.2">
      <c r="A33" s="57"/>
      <c r="B33" s="57"/>
      <c r="C33" s="57"/>
      <c r="D33" s="57"/>
      <c r="E33" s="57"/>
      <c r="J33" s="1299" t="s">
        <v>13</v>
      </c>
      <c r="K33" s="1299"/>
    </row>
    <row r="34" spans="1:11" ht="12.75" customHeight="1" x14ac:dyDescent="0.2">
      <c r="A34" s="57"/>
      <c r="B34" s="57"/>
      <c r="C34" s="57"/>
      <c r="D34" s="57"/>
      <c r="E34" s="57"/>
      <c r="J34" s="1299" t="s">
        <v>86</v>
      </c>
      <c r="K34" s="1299"/>
    </row>
    <row r="35" spans="1:11" x14ac:dyDescent="0.2">
      <c r="A35" s="57" t="s">
        <v>11</v>
      </c>
      <c r="B35" s="57"/>
      <c r="D35" s="57"/>
      <c r="E35" s="57"/>
      <c r="K35" s="58"/>
    </row>
  </sheetData>
  <mergeCells count="15">
    <mergeCell ref="J34:K34"/>
    <mergeCell ref="J5:K5"/>
    <mergeCell ref="K6:K7"/>
    <mergeCell ref="A1:I1"/>
    <mergeCell ref="J32:K32"/>
    <mergeCell ref="J33:K33"/>
    <mergeCell ref="A2:K2"/>
    <mergeCell ref="A4:J4"/>
    <mergeCell ref="A6:A7"/>
    <mergeCell ref="C6:C7"/>
    <mergeCell ref="D6:F6"/>
    <mergeCell ref="G6:J6"/>
    <mergeCell ref="C9:K29"/>
    <mergeCell ref="B6:B7"/>
    <mergeCell ref="A29:B29"/>
  </mergeCells>
  <printOptions horizontalCentered="1"/>
  <pageMargins left="0.5" right="0.5" top="0.23622047244094499" bottom="0" header="0.31496062992126" footer="0.31496062992126"/>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P27"/>
  <sheetViews>
    <sheetView view="pageBreakPreview" topLeftCell="A7" zoomScale="96" zoomScaleSheetLayoutView="96" workbookViewId="0">
      <selection activeCell="G12" sqref="G12"/>
    </sheetView>
  </sheetViews>
  <sheetFormatPr defaultColWidth="9.140625" defaultRowHeight="12.75" x14ac:dyDescent="0.2"/>
  <cols>
    <col min="1" max="1" width="5.28515625" style="859" customWidth="1"/>
    <col min="2" max="2" width="7.42578125" style="859" customWidth="1"/>
    <col min="3" max="3" width="35.28515625" style="859" customWidth="1"/>
    <col min="4" max="5" width="10.28515625" style="859" customWidth="1"/>
    <col min="6" max="6" width="10.85546875" style="859" customWidth="1"/>
    <col min="7" max="7" width="12.28515625" style="859" customWidth="1"/>
    <col min="8" max="8" width="41.28515625" style="859" customWidth="1"/>
    <col min="9" max="16384" width="9.140625" style="859"/>
  </cols>
  <sheetData>
    <row r="1" spans="1:16" x14ac:dyDescent="0.2">
      <c r="A1" s="859" t="s">
        <v>10</v>
      </c>
      <c r="H1" s="860" t="s">
        <v>539</v>
      </c>
    </row>
    <row r="2" spans="1:16" ht="15.75" x14ac:dyDescent="0.2">
      <c r="A2" s="1345" t="s">
        <v>0</v>
      </c>
      <c r="B2" s="1345"/>
      <c r="C2" s="1345"/>
      <c r="D2" s="1345"/>
      <c r="E2" s="1345"/>
      <c r="F2" s="1345"/>
      <c r="G2" s="1345"/>
      <c r="H2" s="1345"/>
    </row>
    <row r="3" spans="1:16" ht="18" customHeight="1" x14ac:dyDescent="0.2">
      <c r="A3" s="1345" t="s">
        <v>734</v>
      </c>
      <c r="B3" s="1345"/>
      <c r="C3" s="1345"/>
      <c r="D3" s="1345"/>
      <c r="E3" s="1345"/>
      <c r="F3" s="1345"/>
      <c r="G3" s="1345"/>
      <c r="H3" s="1345"/>
    </row>
    <row r="4" spans="1:16" ht="15.75" x14ac:dyDescent="0.2">
      <c r="A4" s="1346" t="s">
        <v>538</v>
      </c>
      <c r="B4" s="1346"/>
      <c r="C4" s="1346"/>
      <c r="D4" s="1346"/>
      <c r="E4" s="1346"/>
      <c r="F4" s="1346"/>
      <c r="G4" s="1346"/>
      <c r="H4" s="1347"/>
      <c r="P4" s="859" t="s">
        <v>10</v>
      </c>
    </row>
    <row r="6" spans="1:16" x14ac:dyDescent="0.2">
      <c r="A6" s="1348" t="s">
        <v>157</v>
      </c>
      <c r="B6" s="1348"/>
      <c r="C6" s="861"/>
      <c r="D6" s="862"/>
      <c r="E6" s="862"/>
      <c r="F6" s="862"/>
      <c r="G6" s="862"/>
    </row>
    <row r="7" spans="1:16" s="862" customFormat="1" x14ac:dyDescent="0.2">
      <c r="A7" s="859"/>
      <c r="B7" s="859"/>
      <c r="C7" s="859"/>
      <c r="D7" s="859"/>
      <c r="E7" s="859"/>
      <c r="F7" s="859"/>
      <c r="G7" s="1349" t="s">
        <v>823</v>
      </c>
      <c r="H7" s="1349"/>
    </row>
    <row r="8" spans="1:16" s="862" customFormat="1" ht="18" customHeight="1" x14ac:dyDescent="0.2">
      <c r="A8" s="863"/>
      <c r="B8" s="1339" t="s">
        <v>74</v>
      </c>
      <c r="C8" s="1341" t="s">
        <v>276</v>
      </c>
      <c r="D8" s="1342" t="s">
        <v>277</v>
      </c>
      <c r="E8" s="1343"/>
      <c r="F8" s="1343"/>
      <c r="G8" s="1344"/>
      <c r="H8" s="1341" t="s">
        <v>78</v>
      </c>
    </row>
    <row r="9" spans="1:16" s="862" customFormat="1" ht="29.25" customHeight="1" x14ac:dyDescent="0.2">
      <c r="A9" s="864"/>
      <c r="B9" s="1340"/>
      <c r="C9" s="1340"/>
      <c r="D9" s="865" t="s">
        <v>278</v>
      </c>
      <c r="E9" s="865" t="s">
        <v>279</v>
      </c>
      <c r="F9" s="865" t="s">
        <v>280</v>
      </c>
      <c r="G9" s="865" t="s">
        <v>17</v>
      </c>
      <c r="H9" s="1340"/>
    </row>
    <row r="10" spans="1:16" s="862" customFormat="1" ht="15.75" customHeight="1" x14ac:dyDescent="0.2">
      <c r="A10" s="864"/>
      <c r="B10" s="818" t="s">
        <v>256</v>
      </c>
      <c r="C10" s="818" t="s">
        <v>257</v>
      </c>
      <c r="D10" s="818" t="s">
        <v>258</v>
      </c>
      <c r="E10" s="818" t="s">
        <v>259</v>
      </c>
      <c r="F10" s="818" t="s">
        <v>260</v>
      </c>
      <c r="G10" s="818" t="s">
        <v>261</v>
      </c>
      <c r="H10" s="818" t="s">
        <v>262</v>
      </c>
    </row>
    <row r="11" spans="1:16" s="864" customFormat="1" ht="15" customHeight="1" x14ac:dyDescent="0.2">
      <c r="B11" s="819" t="s">
        <v>29</v>
      </c>
      <c r="C11" s="866" t="s">
        <v>284</v>
      </c>
      <c r="D11" s="793"/>
      <c r="E11" s="793"/>
      <c r="F11" s="793"/>
      <c r="G11" s="793"/>
      <c r="H11" s="793"/>
    </row>
    <row r="12" spans="1:16" s="867" customFormat="1" ht="64.5" customHeight="1" x14ac:dyDescent="0.2">
      <c r="B12" s="868"/>
      <c r="C12" s="869" t="s">
        <v>919</v>
      </c>
      <c r="D12" s="870">
        <v>1</v>
      </c>
      <c r="E12" s="870">
        <v>0</v>
      </c>
      <c r="F12" s="870">
        <v>0</v>
      </c>
      <c r="G12" s="870">
        <f t="shared" ref="G12:G17" si="0">SUM(C12:F12)</f>
        <v>1</v>
      </c>
      <c r="H12" s="871" t="s">
        <v>990</v>
      </c>
    </row>
    <row r="13" spans="1:16" x14ac:dyDescent="0.2">
      <c r="A13" s="872"/>
      <c r="B13" s="793"/>
      <c r="C13" s="869" t="s">
        <v>920</v>
      </c>
      <c r="D13" s="870">
        <v>1</v>
      </c>
      <c r="E13" s="870">
        <v>0</v>
      </c>
      <c r="F13" s="870">
        <v>0</v>
      </c>
      <c r="G13" s="870">
        <f t="shared" si="0"/>
        <v>1</v>
      </c>
      <c r="H13" s="870"/>
    </row>
    <row r="14" spans="1:16" x14ac:dyDescent="0.2">
      <c r="B14" s="793"/>
      <c r="C14" s="869" t="s">
        <v>921</v>
      </c>
      <c r="D14" s="870">
        <v>0</v>
      </c>
      <c r="E14" s="870">
        <v>20</v>
      </c>
      <c r="F14" s="870">
        <v>0</v>
      </c>
      <c r="G14" s="870">
        <f t="shared" si="0"/>
        <v>20</v>
      </c>
      <c r="H14" s="870"/>
    </row>
    <row r="15" spans="1:16" s="873" customFormat="1" x14ac:dyDescent="0.2">
      <c r="B15" s="793"/>
      <c r="C15" s="869" t="s">
        <v>922</v>
      </c>
      <c r="D15" s="870">
        <v>1</v>
      </c>
      <c r="E15" s="870">
        <v>20</v>
      </c>
      <c r="F15" s="870">
        <v>0</v>
      </c>
      <c r="G15" s="870">
        <f t="shared" si="0"/>
        <v>21</v>
      </c>
      <c r="H15" s="870"/>
    </row>
    <row r="16" spans="1:16" s="873" customFormat="1" x14ac:dyDescent="0.2">
      <c r="B16" s="793"/>
      <c r="C16" s="869" t="s">
        <v>923</v>
      </c>
      <c r="D16" s="870">
        <v>1</v>
      </c>
      <c r="E16" s="870">
        <v>20</v>
      </c>
      <c r="F16" s="870">
        <v>0</v>
      </c>
      <c r="G16" s="870">
        <f t="shared" si="0"/>
        <v>21</v>
      </c>
      <c r="H16" s="870"/>
    </row>
    <row r="17" spans="1:8" s="873" customFormat="1" ht="25.5" x14ac:dyDescent="0.2">
      <c r="B17" s="793"/>
      <c r="C17" s="869" t="s">
        <v>924</v>
      </c>
      <c r="D17" s="870">
        <v>1</v>
      </c>
      <c r="E17" s="870">
        <v>20</v>
      </c>
      <c r="F17" s="870">
        <v>188</v>
      </c>
      <c r="G17" s="870">
        <f t="shared" si="0"/>
        <v>209</v>
      </c>
      <c r="H17" s="870"/>
    </row>
    <row r="18" spans="1:8" s="873" customFormat="1" ht="15" customHeight="1" x14ac:dyDescent="0.2">
      <c r="B18" s="793"/>
      <c r="C18" s="874" t="s">
        <v>17</v>
      </c>
      <c r="D18" s="819">
        <f>SUM(D12:D17)</f>
        <v>5</v>
      </c>
      <c r="E18" s="819">
        <f>SUM(E12:E17)</f>
        <v>80</v>
      </c>
      <c r="F18" s="819">
        <f>SUM(F12:F17)</f>
        <v>188</v>
      </c>
      <c r="G18" s="819">
        <f>SUM(G12:G17)</f>
        <v>273</v>
      </c>
      <c r="H18" s="819"/>
    </row>
    <row r="19" spans="1:8" s="873" customFormat="1" x14ac:dyDescent="0.2">
      <c r="A19" s="859" t="s">
        <v>275</v>
      </c>
      <c r="B19" s="819" t="s">
        <v>33</v>
      </c>
      <c r="C19" s="866" t="s">
        <v>450</v>
      </c>
      <c r="D19" s="793"/>
      <c r="E19" s="793"/>
      <c r="F19" s="793"/>
      <c r="G19" s="793"/>
      <c r="H19" s="793"/>
    </row>
    <row r="20" spans="1:8" ht="152.44999999999999" customHeight="1" x14ac:dyDescent="0.2">
      <c r="B20" s="793"/>
      <c r="C20" s="869" t="s">
        <v>992</v>
      </c>
      <c r="D20" s="870">
        <v>0</v>
      </c>
      <c r="E20" s="870">
        <v>20</v>
      </c>
      <c r="F20" s="870">
        <v>188</v>
      </c>
      <c r="G20" s="870">
        <f>SUM(C20:F20)</f>
        <v>208</v>
      </c>
      <c r="H20" s="871" t="s">
        <v>991</v>
      </c>
    </row>
    <row r="21" spans="1:8" ht="21.6" customHeight="1" x14ac:dyDescent="0.2">
      <c r="B21" s="793"/>
      <c r="C21" s="874" t="s">
        <v>17</v>
      </c>
      <c r="D21" s="819">
        <f>SUM(D20:D20)</f>
        <v>0</v>
      </c>
      <c r="E21" s="819">
        <f>SUM(E20:E20)</f>
        <v>20</v>
      </c>
      <c r="F21" s="819">
        <f>SUM(F20:F20)</f>
        <v>188</v>
      </c>
      <c r="G21" s="819">
        <f>SUM(G20:G20)</f>
        <v>208</v>
      </c>
      <c r="H21" s="819"/>
    </row>
    <row r="22" spans="1:8" x14ac:dyDescent="0.2">
      <c r="B22" s="862"/>
      <c r="C22" s="863"/>
      <c r="D22" s="875"/>
      <c r="E22" s="875"/>
      <c r="F22" s="875"/>
      <c r="G22" s="875"/>
      <c r="H22" s="863"/>
    </row>
    <row r="23" spans="1:8" x14ac:dyDescent="0.2">
      <c r="B23" s="862"/>
      <c r="C23" s="876"/>
      <c r="D23" s="863"/>
      <c r="E23" s="863"/>
      <c r="F23" s="863"/>
      <c r="G23" s="863"/>
      <c r="H23" s="863"/>
    </row>
    <row r="24" spans="1:8" ht="12.75" customHeight="1" x14ac:dyDescent="0.2">
      <c r="D24" s="1337" t="s">
        <v>13</v>
      </c>
      <c r="E24" s="1337"/>
      <c r="F24" s="1337"/>
      <c r="G24" s="1337"/>
    </row>
    <row r="25" spans="1:8" ht="12.75" customHeight="1" x14ac:dyDescent="0.2">
      <c r="B25" s="859" t="s">
        <v>11</v>
      </c>
      <c r="D25" s="1338" t="s">
        <v>86</v>
      </c>
      <c r="E25" s="1338"/>
      <c r="F25" s="1338"/>
      <c r="G25" s="1338"/>
    </row>
    <row r="27" spans="1:8" x14ac:dyDescent="0.2">
      <c r="C27" s="877"/>
    </row>
  </sheetData>
  <mergeCells count="11">
    <mergeCell ref="H8:H9"/>
    <mergeCell ref="A2:H2"/>
    <mergeCell ref="A3:H3"/>
    <mergeCell ref="A4:H4"/>
    <mergeCell ref="A6:B6"/>
    <mergeCell ref="G7:H7"/>
    <mergeCell ref="D24:G24"/>
    <mergeCell ref="D25:G25"/>
    <mergeCell ref="B8:B9"/>
    <mergeCell ref="C8:C9"/>
    <mergeCell ref="D8:G8"/>
  </mergeCells>
  <printOptions horizontalCentered="1"/>
  <pageMargins left="0.5" right="0.5" top="0.23622047244094499" bottom="0" header="0.31496062992126" footer="0.31496062992126"/>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N34"/>
  <sheetViews>
    <sheetView view="pageBreakPreview" topLeftCell="A10" zoomScaleSheetLayoutView="100" workbookViewId="0">
      <selection activeCell="G28" sqref="G28"/>
    </sheetView>
  </sheetViews>
  <sheetFormatPr defaultRowHeight="12.75" x14ac:dyDescent="0.2"/>
  <cols>
    <col min="1" max="1" width="5.140625" style="233" customWidth="1"/>
    <col min="2" max="2" width="12.28515625" style="233" customWidth="1"/>
    <col min="3" max="3" width="13.5703125" style="233" customWidth="1"/>
    <col min="4" max="4" width="19.5703125" style="233" customWidth="1"/>
    <col min="5" max="5" width="20" style="233" customWidth="1"/>
    <col min="6" max="6" width="20.140625" style="233" customWidth="1"/>
    <col min="7" max="7" width="23.5703125" style="233" customWidth="1"/>
    <col min="8" max="8" width="16.5703125" style="233" customWidth="1"/>
    <col min="9" max="9" width="17.42578125" hidden="1" customWidth="1"/>
    <col min="10" max="14" width="0" hidden="1" customWidth="1"/>
  </cols>
  <sheetData>
    <row r="1" spans="1:14" ht="18" x14ac:dyDescent="0.35">
      <c r="A1" s="1321" t="s">
        <v>0</v>
      </c>
      <c r="B1" s="1321"/>
      <c r="C1" s="1321"/>
      <c r="D1" s="1321"/>
      <c r="E1" s="1321"/>
      <c r="F1" s="1321"/>
      <c r="H1" s="53" t="s">
        <v>630</v>
      </c>
      <c r="I1" s="53"/>
    </row>
    <row r="2" spans="1:14" ht="21" x14ac:dyDescent="0.35">
      <c r="A2" s="1322" t="s">
        <v>734</v>
      </c>
      <c r="B2" s="1322"/>
      <c r="C2" s="1322"/>
      <c r="D2" s="1322"/>
      <c r="E2" s="1322"/>
      <c r="F2" s="1322"/>
      <c r="G2" s="1322"/>
    </row>
    <row r="3" spans="1:14" ht="18" customHeight="1" x14ac:dyDescent="0.35">
      <c r="A3" s="1351" t="s">
        <v>631</v>
      </c>
      <c r="B3" s="1351"/>
      <c r="C3" s="1351"/>
      <c r="D3" s="1351"/>
      <c r="E3" s="1351"/>
      <c r="F3" s="1351"/>
      <c r="G3" s="1351"/>
    </row>
    <row r="4" spans="1:14" ht="15" x14ac:dyDescent="0.3">
      <c r="A4" s="1354" t="s">
        <v>249</v>
      </c>
      <c r="B4" s="1354"/>
      <c r="C4" s="1354"/>
    </row>
    <row r="5" spans="1:14" ht="15" x14ac:dyDescent="0.3">
      <c r="A5" s="447"/>
      <c r="B5" s="447"/>
      <c r="F5" s="1175" t="s">
        <v>823</v>
      </c>
      <c r="G5" s="1175"/>
      <c r="H5" s="1175"/>
      <c r="I5" s="125"/>
    </row>
    <row r="6" spans="1:14" ht="59.25" customHeight="1" x14ac:dyDescent="0.2">
      <c r="A6" s="251" t="s">
        <v>74</v>
      </c>
      <c r="B6" s="251" t="s">
        <v>3</v>
      </c>
      <c r="C6" s="256" t="s">
        <v>632</v>
      </c>
      <c r="D6" s="256" t="s">
        <v>633</v>
      </c>
      <c r="E6" s="256" t="s">
        <v>634</v>
      </c>
      <c r="F6" s="256" t="s">
        <v>635</v>
      </c>
      <c r="G6" s="92" t="s">
        <v>736</v>
      </c>
      <c r="H6" s="255" t="s">
        <v>709</v>
      </c>
      <c r="I6" s="130"/>
    </row>
    <row r="7" spans="1:14" s="53" customFormat="1" ht="15" x14ac:dyDescent="0.25">
      <c r="A7" s="56" t="s">
        <v>256</v>
      </c>
      <c r="B7" s="56" t="s">
        <v>257</v>
      </c>
      <c r="C7" s="56" t="s">
        <v>258</v>
      </c>
      <c r="D7" s="56" t="s">
        <v>259</v>
      </c>
      <c r="E7" s="56" t="s">
        <v>260</v>
      </c>
      <c r="F7" s="56" t="s">
        <v>261</v>
      </c>
      <c r="G7" s="93" t="s">
        <v>262</v>
      </c>
      <c r="H7" s="64">
        <v>8</v>
      </c>
      <c r="I7" s="131"/>
    </row>
    <row r="8" spans="1:14" s="53" customFormat="1" ht="15" x14ac:dyDescent="0.25">
      <c r="A8" s="78">
        <v>1</v>
      </c>
      <c r="B8" s="449" t="s">
        <v>885</v>
      </c>
      <c r="C8" s="117">
        <v>1498</v>
      </c>
      <c r="D8" s="117">
        <v>365</v>
      </c>
      <c r="E8" s="117">
        <v>225</v>
      </c>
      <c r="F8" s="117">
        <v>75</v>
      </c>
      <c r="G8" s="146">
        <f>D8-E8-F8</f>
        <v>65</v>
      </c>
      <c r="H8" s="147" t="s">
        <v>907</v>
      </c>
      <c r="I8" s="132">
        <f>D8+E8+F8+G8</f>
        <v>730</v>
      </c>
      <c r="J8" s="133">
        <v>365</v>
      </c>
      <c r="K8" s="133">
        <v>188</v>
      </c>
      <c r="L8" s="133">
        <v>75</v>
      </c>
      <c r="M8" s="133">
        <v>92</v>
      </c>
      <c r="N8" s="129"/>
    </row>
    <row r="9" spans="1:14" s="53" customFormat="1" ht="15" x14ac:dyDescent="0.25">
      <c r="A9" s="78">
        <v>2</v>
      </c>
      <c r="B9" s="449" t="s">
        <v>886</v>
      </c>
      <c r="C9" s="117">
        <v>460</v>
      </c>
      <c r="D9" s="117">
        <v>163</v>
      </c>
      <c r="E9" s="117">
        <v>85</v>
      </c>
      <c r="F9" s="117">
        <v>39</v>
      </c>
      <c r="G9" s="146">
        <f t="shared" ref="G9:G27" si="0">D9-E9-F9</f>
        <v>39</v>
      </c>
      <c r="H9" s="148" t="s">
        <v>907</v>
      </c>
      <c r="I9" s="132">
        <f t="shared" ref="I9:I25" si="1">D9+E9+F9+G9</f>
        <v>326</v>
      </c>
      <c r="J9" s="133">
        <v>163</v>
      </c>
      <c r="K9" s="133">
        <v>41</v>
      </c>
      <c r="L9" s="133">
        <v>18</v>
      </c>
      <c r="M9" s="133">
        <v>61</v>
      </c>
      <c r="N9" s="129"/>
    </row>
    <row r="10" spans="1:14" s="53" customFormat="1" ht="15" x14ac:dyDescent="0.25">
      <c r="A10" s="78">
        <v>3</v>
      </c>
      <c r="B10" s="449" t="s">
        <v>887</v>
      </c>
      <c r="C10" s="117">
        <v>1387</v>
      </c>
      <c r="D10" s="117">
        <v>605</v>
      </c>
      <c r="E10" s="117">
        <v>215</v>
      </c>
      <c r="F10" s="117">
        <v>64</v>
      </c>
      <c r="G10" s="146">
        <f t="shared" si="0"/>
        <v>326</v>
      </c>
      <c r="H10" s="148" t="s">
        <v>907</v>
      </c>
      <c r="I10" s="132">
        <f t="shared" si="1"/>
        <v>1210</v>
      </c>
      <c r="J10" s="133">
        <v>605</v>
      </c>
      <c r="K10" s="133">
        <v>103</v>
      </c>
      <c r="L10" s="133">
        <v>0</v>
      </c>
      <c r="M10" s="133">
        <v>502</v>
      </c>
      <c r="N10" s="129"/>
    </row>
    <row r="11" spans="1:14" s="53" customFormat="1" ht="15" x14ac:dyDescent="0.25">
      <c r="A11" s="78">
        <v>4</v>
      </c>
      <c r="B11" s="449" t="s">
        <v>888</v>
      </c>
      <c r="C11" s="117">
        <v>1496</v>
      </c>
      <c r="D11" s="117">
        <v>1496</v>
      </c>
      <c r="E11" s="117">
        <v>143</v>
      </c>
      <c r="F11" s="117">
        <v>45</v>
      </c>
      <c r="G11" s="146">
        <f t="shared" si="0"/>
        <v>1308</v>
      </c>
      <c r="H11" s="148" t="s">
        <v>907</v>
      </c>
      <c r="I11" s="132">
        <f t="shared" si="1"/>
        <v>2992</v>
      </c>
      <c r="J11" s="133">
        <v>1496</v>
      </c>
      <c r="K11" s="133">
        <v>45</v>
      </c>
      <c r="L11" s="133">
        <v>0</v>
      </c>
      <c r="M11" s="133">
        <v>1451</v>
      </c>
      <c r="N11" s="129"/>
    </row>
    <row r="12" spans="1:14" s="53" customFormat="1" ht="15" x14ac:dyDescent="0.25">
      <c r="A12" s="78">
        <v>5</v>
      </c>
      <c r="B12" s="449" t="s">
        <v>889</v>
      </c>
      <c r="C12" s="117">
        <v>1116</v>
      </c>
      <c r="D12" s="117">
        <v>325</v>
      </c>
      <c r="E12" s="117">
        <v>166</v>
      </c>
      <c r="F12" s="117">
        <v>37</v>
      </c>
      <c r="G12" s="146">
        <f t="shared" si="0"/>
        <v>122</v>
      </c>
      <c r="H12" s="148" t="s">
        <v>907</v>
      </c>
      <c r="I12" s="132">
        <f t="shared" si="1"/>
        <v>650</v>
      </c>
      <c r="J12" s="133">
        <v>48</v>
      </c>
      <c r="K12" s="133">
        <v>14</v>
      </c>
      <c r="L12" s="133">
        <v>12</v>
      </c>
      <c r="M12" s="133">
        <v>22</v>
      </c>
      <c r="N12" s="129"/>
    </row>
    <row r="13" spans="1:14" s="53" customFormat="1" ht="15" x14ac:dyDescent="0.25">
      <c r="A13" s="78">
        <v>6</v>
      </c>
      <c r="B13" s="449" t="s">
        <v>890</v>
      </c>
      <c r="C13" s="117">
        <v>1215</v>
      </c>
      <c r="D13" s="141">
        <v>207</v>
      </c>
      <c r="E13" s="141">
        <v>152</v>
      </c>
      <c r="F13" s="141">
        <v>47</v>
      </c>
      <c r="G13" s="146">
        <f t="shared" si="0"/>
        <v>8</v>
      </c>
      <c r="H13" s="148" t="s">
        <v>907</v>
      </c>
      <c r="I13" s="132">
        <f t="shared" si="1"/>
        <v>414</v>
      </c>
      <c r="J13" s="133"/>
      <c r="K13" s="133"/>
      <c r="L13" s="133"/>
      <c r="M13" s="133"/>
      <c r="N13" s="129"/>
    </row>
    <row r="14" spans="1:14" s="53" customFormat="1" ht="15" x14ac:dyDescent="0.25">
      <c r="A14" s="78">
        <v>7</v>
      </c>
      <c r="B14" s="449" t="s">
        <v>891</v>
      </c>
      <c r="C14" s="117">
        <v>859</v>
      </c>
      <c r="D14" s="117">
        <v>134</v>
      </c>
      <c r="E14" s="117">
        <v>103</v>
      </c>
      <c r="F14" s="117">
        <v>43</v>
      </c>
      <c r="G14" s="146">
        <f t="shared" si="0"/>
        <v>-12</v>
      </c>
      <c r="H14" s="148" t="s">
        <v>907</v>
      </c>
      <c r="I14" s="132">
        <f t="shared" si="1"/>
        <v>268</v>
      </c>
      <c r="J14" s="133">
        <v>134</v>
      </c>
      <c r="K14" s="133">
        <v>24</v>
      </c>
      <c r="L14" s="133">
        <v>1</v>
      </c>
      <c r="M14" s="133">
        <v>50</v>
      </c>
      <c r="N14" s="129">
        <v>0</v>
      </c>
    </row>
    <row r="15" spans="1:14" s="53" customFormat="1" ht="15" x14ac:dyDescent="0.25">
      <c r="A15" s="78">
        <v>8</v>
      </c>
      <c r="B15" s="449" t="s">
        <v>892</v>
      </c>
      <c r="C15" s="117">
        <v>784</v>
      </c>
      <c r="D15" s="117">
        <v>548</v>
      </c>
      <c r="E15" s="117">
        <v>91</v>
      </c>
      <c r="F15" s="117">
        <v>22</v>
      </c>
      <c r="G15" s="146">
        <f t="shared" si="0"/>
        <v>435</v>
      </c>
      <c r="H15" s="148" t="s">
        <v>907</v>
      </c>
      <c r="I15" s="132">
        <f t="shared" si="1"/>
        <v>1096</v>
      </c>
      <c r="J15" s="133"/>
      <c r="K15" s="133"/>
      <c r="L15" s="133"/>
      <c r="M15" s="133"/>
      <c r="N15" s="129"/>
    </row>
    <row r="16" spans="1:14" ht="15" x14ac:dyDescent="0.25">
      <c r="A16" s="78">
        <v>9</v>
      </c>
      <c r="B16" s="449" t="s">
        <v>893</v>
      </c>
      <c r="C16" s="248">
        <v>1690</v>
      </c>
      <c r="D16" s="248">
        <v>809</v>
      </c>
      <c r="E16" s="248">
        <v>204</v>
      </c>
      <c r="F16" s="248">
        <v>77</v>
      </c>
      <c r="G16" s="146">
        <f t="shared" si="0"/>
        <v>528</v>
      </c>
      <c r="H16" s="248" t="s">
        <v>907</v>
      </c>
      <c r="I16" s="132">
        <f t="shared" si="1"/>
        <v>1618</v>
      </c>
      <c r="J16" s="134">
        <v>809</v>
      </c>
      <c r="K16" s="134">
        <v>0</v>
      </c>
      <c r="L16" s="134" t="s">
        <v>931</v>
      </c>
      <c r="M16" s="134" t="s">
        <v>931</v>
      </c>
      <c r="N16" s="126">
        <v>809</v>
      </c>
    </row>
    <row r="17" spans="1:14" ht="15" x14ac:dyDescent="0.25">
      <c r="A17" s="78">
        <v>10</v>
      </c>
      <c r="B17" s="449" t="s">
        <v>894</v>
      </c>
      <c r="C17" s="248">
        <v>1472</v>
      </c>
      <c r="D17" s="248">
        <v>800</v>
      </c>
      <c r="E17" s="248">
        <v>207</v>
      </c>
      <c r="F17" s="248">
        <v>83</v>
      </c>
      <c r="G17" s="146">
        <f t="shared" si="0"/>
        <v>510</v>
      </c>
      <c r="H17" s="248" t="s">
        <v>907</v>
      </c>
      <c r="I17" s="132">
        <f t="shared" si="1"/>
        <v>1600</v>
      </c>
      <c r="J17" s="134">
        <v>800</v>
      </c>
      <c r="K17" s="134">
        <v>34</v>
      </c>
      <c r="L17" s="134">
        <v>0</v>
      </c>
      <c r="M17" s="134">
        <v>259</v>
      </c>
      <c r="N17" s="126">
        <v>0</v>
      </c>
    </row>
    <row r="18" spans="1:14" ht="15" x14ac:dyDescent="0.25">
      <c r="A18" s="78">
        <v>11</v>
      </c>
      <c r="B18" s="449" t="s">
        <v>895</v>
      </c>
      <c r="C18" s="248">
        <v>489</v>
      </c>
      <c r="D18" s="248">
        <v>200</v>
      </c>
      <c r="E18" s="248">
        <v>73</v>
      </c>
      <c r="F18" s="248">
        <v>37</v>
      </c>
      <c r="G18" s="146">
        <f t="shared" si="0"/>
        <v>90</v>
      </c>
      <c r="H18" s="248" t="s">
        <v>907</v>
      </c>
      <c r="I18" s="132">
        <f t="shared" si="1"/>
        <v>400</v>
      </c>
      <c r="J18" s="134"/>
      <c r="K18" s="134"/>
      <c r="L18" s="134"/>
      <c r="M18" s="134"/>
      <c r="N18" s="126"/>
    </row>
    <row r="19" spans="1:14" ht="15" x14ac:dyDescent="0.25">
      <c r="A19" s="78">
        <v>12</v>
      </c>
      <c r="B19" s="449" t="s">
        <v>896</v>
      </c>
      <c r="C19" s="248">
        <v>543</v>
      </c>
      <c r="D19" s="248">
        <v>175</v>
      </c>
      <c r="E19" s="248">
        <v>78</v>
      </c>
      <c r="F19" s="248">
        <v>23</v>
      </c>
      <c r="G19" s="146">
        <f t="shared" si="0"/>
        <v>74</v>
      </c>
      <c r="H19" s="248" t="s">
        <v>907</v>
      </c>
      <c r="I19" s="132">
        <f t="shared" si="1"/>
        <v>350</v>
      </c>
      <c r="J19" s="134">
        <v>38</v>
      </c>
      <c r="K19" s="134">
        <v>10</v>
      </c>
      <c r="L19" s="134">
        <v>2</v>
      </c>
      <c r="M19" s="134">
        <v>20</v>
      </c>
      <c r="N19" s="126"/>
    </row>
    <row r="20" spans="1:14" ht="15" x14ac:dyDescent="0.25">
      <c r="A20" s="78">
        <v>13</v>
      </c>
      <c r="B20" s="449" t="s">
        <v>897</v>
      </c>
      <c r="C20" s="248">
        <v>1227</v>
      </c>
      <c r="D20" s="248">
        <v>410</v>
      </c>
      <c r="E20" s="248">
        <v>121</v>
      </c>
      <c r="F20" s="248">
        <v>36</v>
      </c>
      <c r="G20" s="146">
        <f t="shared" si="0"/>
        <v>253</v>
      </c>
      <c r="H20" s="248" t="s">
        <v>907</v>
      </c>
      <c r="I20" s="132">
        <f t="shared" si="1"/>
        <v>820</v>
      </c>
      <c r="J20" s="134"/>
      <c r="K20" s="134"/>
      <c r="L20" s="134"/>
      <c r="M20" s="134"/>
      <c r="N20" s="126"/>
    </row>
    <row r="21" spans="1:14" ht="15" x14ac:dyDescent="0.25">
      <c r="A21" s="78">
        <v>14</v>
      </c>
      <c r="B21" s="449" t="s">
        <v>898</v>
      </c>
      <c r="C21" s="248">
        <v>1438</v>
      </c>
      <c r="D21" s="248">
        <v>506</v>
      </c>
      <c r="E21" s="248">
        <v>203</v>
      </c>
      <c r="F21" s="248">
        <v>64</v>
      </c>
      <c r="G21" s="146">
        <f t="shared" si="0"/>
        <v>239</v>
      </c>
      <c r="H21" s="248" t="s">
        <v>907</v>
      </c>
      <c r="I21" s="132">
        <f t="shared" si="1"/>
        <v>1012</v>
      </c>
      <c r="J21" s="134">
        <v>229</v>
      </c>
      <c r="K21" s="134">
        <v>0</v>
      </c>
      <c r="L21" s="134">
        <v>0</v>
      </c>
      <c r="M21" s="134">
        <v>406.35</v>
      </c>
      <c r="N21" s="126"/>
    </row>
    <row r="22" spans="1:14" ht="15" x14ac:dyDescent="0.25">
      <c r="A22" s="78">
        <v>15</v>
      </c>
      <c r="B22" s="449" t="s">
        <v>899</v>
      </c>
      <c r="C22" s="248">
        <v>781</v>
      </c>
      <c r="D22" s="248">
        <v>267</v>
      </c>
      <c r="E22" s="248">
        <v>102</v>
      </c>
      <c r="F22" s="248">
        <v>32</v>
      </c>
      <c r="G22" s="146">
        <f t="shared" si="0"/>
        <v>133</v>
      </c>
      <c r="H22" s="248" t="s">
        <v>907</v>
      </c>
      <c r="I22" s="132">
        <f t="shared" si="1"/>
        <v>534</v>
      </c>
      <c r="J22" s="134">
        <v>267</v>
      </c>
      <c r="K22" s="134">
        <v>96</v>
      </c>
      <c r="L22" s="134">
        <v>0</v>
      </c>
      <c r="M22" s="134">
        <v>90</v>
      </c>
      <c r="N22" s="126"/>
    </row>
    <row r="23" spans="1:14" ht="15" x14ac:dyDescent="0.25">
      <c r="A23" s="78">
        <v>16</v>
      </c>
      <c r="B23" s="449" t="s">
        <v>900</v>
      </c>
      <c r="C23" s="248">
        <v>811</v>
      </c>
      <c r="D23" s="248">
        <v>210</v>
      </c>
      <c r="E23" s="248">
        <v>97</v>
      </c>
      <c r="F23" s="248">
        <v>25</v>
      </c>
      <c r="G23" s="146">
        <f t="shared" si="0"/>
        <v>88</v>
      </c>
      <c r="H23" s="248" t="s">
        <v>907</v>
      </c>
      <c r="I23" s="132">
        <f t="shared" si="1"/>
        <v>420</v>
      </c>
      <c r="J23" s="135">
        <v>62</v>
      </c>
      <c r="K23" s="135">
        <v>5</v>
      </c>
      <c r="L23" s="135">
        <v>0</v>
      </c>
      <c r="M23" s="135">
        <v>0</v>
      </c>
      <c r="N23" s="126"/>
    </row>
    <row r="24" spans="1:14" ht="15" x14ac:dyDescent="0.25">
      <c r="A24" s="78">
        <v>17</v>
      </c>
      <c r="B24" s="449" t="s">
        <v>901</v>
      </c>
      <c r="C24" s="248">
        <v>518</v>
      </c>
      <c r="D24" s="248">
        <v>129</v>
      </c>
      <c r="E24" s="248">
        <v>72</v>
      </c>
      <c r="F24" s="248">
        <v>29</v>
      </c>
      <c r="G24" s="146">
        <f t="shared" si="0"/>
        <v>28</v>
      </c>
      <c r="H24" s="248" t="s">
        <v>907</v>
      </c>
      <c r="I24" s="132">
        <f t="shared" si="1"/>
        <v>258</v>
      </c>
      <c r="J24" s="134">
        <v>0</v>
      </c>
      <c r="K24" s="134">
        <v>0</v>
      </c>
      <c r="L24" s="134">
        <v>0</v>
      </c>
      <c r="M24" s="134">
        <v>0</v>
      </c>
      <c r="N24" s="126"/>
    </row>
    <row r="25" spans="1:14" ht="15" x14ac:dyDescent="0.25">
      <c r="A25" s="78">
        <v>18</v>
      </c>
      <c r="B25" s="449" t="s">
        <v>902</v>
      </c>
      <c r="C25" s="248">
        <v>1869</v>
      </c>
      <c r="D25" s="248">
        <v>556</v>
      </c>
      <c r="E25" s="248">
        <v>165</v>
      </c>
      <c r="F25" s="248">
        <v>103</v>
      </c>
      <c r="G25" s="146">
        <f t="shared" si="0"/>
        <v>288</v>
      </c>
      <c r="H25" s="248" t="s">
        <v>907</v>
      </c>
      <c r="I25" s="132">
        <f t="shared" si="1"/>
        <v>1112</v>
      </c>
      <c r="J25" s="134">
        <v>177</v>
      </c>
      <c r="K25" s="134">
        <v>26</v>
      </c>
      <c r="L25" s="134">
        <v>0</v>
      </c>
      <c r="M25" s="134">
        <v>85</v>
      </c>
      <c r="N25" s="126"/>
    </row>
    <row r="26" spans="1:14" ht="15" x14ac:dyDescent="0.25">
      <c r="A26" s="78">
        <v>19</v>
      </c>
      <c r="B26" s="449" t="s">
        <v>903</v>
      </c>
      <c r="C26" s="248">
        <v>766</v>
      </c>
      <c r="D26" s="248">
        <v>275</v>
      </c>
      <c r="E26" s="248">
        <v>107</v>
      </c>
      <c r="F26" s="248">
        <v>54</v>
      </c>
      <c r="G26" s="146">
        <f t="shared" si="0"/>
        <v>114</v>
      </c>
      <c r="H26" s="248" t="s">
        <v>907</v>
      </c>
      <c r="I26" s="132">
        <v>342</v>
      </c>
      <c r="J26" s="128">
        <v>91</v>
      </c>
      <c r="K26" s="128">
        <v>0</v>
      </c>
      <c r="L26" s="128">
        <v>50</v>
      </c>
      <c r="M26" s="128"/>
    </row>
    <row r="27" spans="1:14" ht="15" x14ac:dyDescent="0.25">
      <c r="A27" s="78">
        <v>20</v>
      </c>
      <c r="B27" s="449" t="s">
        <v>904</v>
      </c>
      <c r="C27" s="248">
        <v>1786</v>
      </c>
      <c r="D27" s="248">
        <v>610</v>
      </c>
      <c r="E27" s="248">
        <v>204</v>
      </c>
      <c r="F27" s="248">
        <v>116</v>
      </c>
      <c r="G27" s="146">
        <f t="shared" si="0"/>
        <v>290</v>
      </c>
      <c r="H27" s="248" t="s">
        <v>907</v>
      </c>
      <c r="I27" s="132">
        <v>993.75</v>
      </c>
      <c r="J27">
        <v>0</v>
      </c>
      <c r="K27">
        <v>0</v>
      </c>
      <c r="L27">
        <v>992.09999999999991</v>
      </c>
    </row>
    <row r="28" spans="1:14" x14ac:dyDescent="0.2">
      <c r="A28" s="1159" t="s">
        <v>17</v>
      </c>
      <c r="B28" s="1160"/>
      <c r="C28" s="91">
        <f>SUM(C8:C27)</f>
        <v>22205</v>
      </c>
      <c r="D28" s="91">
        <f>SUM(D8:D27)</f>
        <v>8790</v>
      </c>
      <c r="E28" s="91">
        <f>SUM(E8:E27)</f>
        <v>2813</v>
      </c>
      <c r="F28" s="91">
        <f>SUM(F8:F27)</f>
        <v>1051</v>
      </c>
      <c r="G28" s="91">
        <f>SUM(G8:G27)</f>
        <v>4926</v>
      </c>
      <c r="H28" s="91"/>
      <c r="I28" s="9"/>
    </row>
    <row r="29" spans="1:14" x14ac:dyDescent="0.2">
      <c r="A29" s="448"/>
      <c r="C29" s="236"/>
      <c r="D29" s="784">
        <f>D28/22205</f>
        <v>0.39585678901148391</v>
      </c>
      <c r="E29" s="785">
        <f t="shared" ref="E29:G29" si="2">E28/22205</f>
        <v>0.12668317946408467</v>
      </c>
      <c r="F29" s="153">
        <f t="shared" si="2"/>
        <v>4.7331682053591534E-2</v>
      </c>
      <c r="G29" s="784">
        <f t="shared" si="2"/>
        <v>0.22184192749380771</v>
      </c>
      <c r="H29" s="236"/>
      <c r="I29" s="126"/>
    </row>
    <row r="30" spans="1:14" ht="15" customHeight="1" x14ac:dyDescent="0.2">
      <c r="A30" s="252"/>
      <c r="B30" s="252"/>
      <c r="C30" s="252"/>
      <c r="D30" s="252"/>
      <c r="E30" s="252"/>
      <c r="F30" s="1352"/>
      <c r="G30" s="1352"/>
      <c r="H30" s="253"/>
      <c r="I30" s="127"/>
      <c r="J30" s="83"/>
    </row>
    <row r="31" spans="1:14" ht="15" customHeight="1" x14ac:dyDescent="0.2">
      <c r="A31" s="252"/>
      <c r="B31" s="252"/>
      <c r="C31" s="252"/>
      <c r="D31" s="252"/>
      <c r="E31" s="252"/>
      <c r="F31" s="1352" t="s">
        <v>13</v>
      </c>
      <c r="G31" s="1352"/>
      <c r="H31" s="253"/>
      <c r="I31" s="127"/>
      <c r="J31" s="83"/>
    </row>
    <row r="32" spans="1:14" ht="15" customHeight="1" x14ac:dyDescent="0.2">
      <c r="A32" s="252"/>
      <c r="B32" s="252"/>
      <c r="C32" s="252"/>
      <c r="D32" s="252"/>
      <c r="E32" s="252"/>
      <c r="F32" s="1353" t="s">
        <v>86</v>
      </c>
      <c r="G32" s="1353"/>
      <c r="H32" s="1353"/>
      <c r="I32" s="1353"/>
      <c r="J32" s="1353"/>
    </row>
    <row r="33" spans="1:14" x14ac:dyDescent="0.2">
      <c r="A33" s="252" t="s">
        <v>11</v>
      </c>
      <c r="C33" s="252"/>
      <c r="D33" s="252"/>
      <c r="E33" s="252"/>
      <c r="F33" s="1350"/>
      <c r="G33" s="1350"/>
      <c r="H33" s="252"/>
      <c r="I33" s="82"/>
      <c r="J33" s="82"/>
    </row>
    <row r="34" spans="1:14" x14ac:dyDescent="0.2">
      <c r="A34" s="252"/>
      <c r="B34" s="252"/>
      <c r="C34" s="252"/>
      <c r="D34" s="252"/>
      <c r="E34" s="252"/>
      <c r="F34" s="252"/>
      <c r="G34" s="252"/>
      <c r="H34" s="252"/>
      <c r="I34" s="82"/>
      <c r="J34" s="82"/>
      <c r="K34" s="82"/>
      <c r="L34" s="82"/>
      <c r="M34" s="82"/>
      <c r="N34" s="82"/>
    </row>
  </sheetData>
  <mergeCells count="10">
    <mergeCell ref="F33:G33"/>
    <mergeCell ref="A1:F1"/>
    <mergeCell ref="A2:G2"/>
    <mergeCell ref="A3:G3"/>
    <mergeCell ref="F30:G30"/>
    <mergeCell ref="F31:G31"/>
    <mergeCell ref="F32:J32"/>
    <mergeCell ref="F5:H5"/>
    <mergeCell ref="A28:B28"/>
    <mergeCell ref="A4:C4"/>
  </mergeCells>
  <printOptions horizontalCentered="1"/>
  <pageMargins left="0.5" right="0.5" top="0.23622047244094499" bottom="0" header="0.31496062992126" footer="0.31496062992126"/>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M36"/>
  <sheetViews>
    <sheetView view="pageBreakPreview" zoomScaleSheetLayoutView="100" workbookViewId="0">
      <selection activeCell="D9" sqref="D9:H28"/>
    </sheetView>
  </sheetViews>
  <sheetFormatPr defaultColWidth="8.85546875" defaultRowHeight="12.75" x14ac:dyDescent="0.2"/>
  <cols>
    <col min="1" max="1" width="4.5703125" style="77" customWidth="1"/>
    <col min="2" max="2" width="15.5703125" style="77" customWidth="1"/>
    <col min="3" max="3" width="14.7109375" style="77" customWidth="1"/>
    <col min="4" max="4" width="21" style="77" customWidth="1"/>
    <col min="5" max="5" width="15.7109375" style="77" customWidth="1"/>
    <col min="6" max="6" width="16.28515625" style="77" customWidth="1"/>
    <col min="7" max="7" width="22" style="77" customWidth="1"/>
    <col min="8" max="8" width="17.42578125" style="77" customWidth="1"/>
    <col min="9" max="16384" width="8.85546875" style="77"/>
  </cols>
  <sheetData>
    <row r="1" spans="1:8" ht="18" x14ac:dyDescent="0.35">
      <c r="A1" s="1181" t="s">
        <v>0</v>
      </c>
      <c r="B1" s="1181"/>
      <c r="C1" s="1181"/>
      <c r="D1" s="1181"/>
      <c r="E1" s="1181"/>
      <c r="F1" s="1181"/>
      <c r="H1" s="137" t="s">
        <v>710</v>
      </c>
    </row>
    <row r="2" spans="1:8" ht="21" x14ac:dyDescent="0.35">
      <c r="A2" s="1182" t="s">
        <v>734</v>
      </c>
      <c r="B2" s="1182"/>
      <c r="C2" s="1182"/>
      <c r="D2" s="1182"/>
      <c r="E2" s="1182"/>
      <c r="F2" s="1182"/>
      <c r="G2" s="1182"/>
    </row>
    <row r="3" spans="1:8" ht="15" x14ac:dyDescent="0.3">
      <c r="A3" s="75"/>
      <c r="B3" s="75"/>
    </row>
    <row r="4" spans="1:8" ht="18" customHeight="1" x14ac:dyDescent="0.35">
      <c r="A4" s="1183" t="s">
        <v>711</v>
      </c>
      <c r="B4" s="1183"/>
      <c r="C4" s="1183"/>
      <c r="D4" s="1183"/>
      <c r="E4" s="1183"/>
      <c r="F4" s="1183"/>
      <c r="G4" s="1183"/>
    </row>
    <row r="5" spans="1:8" ht="15" x14ac:dyDescent="0.3">
      <c r="A5" s="138" t="s">
        <v>249</v>
      </c>
      <c r="B5" s="138"/>
    </row>
    <row r="6" spans="1:8" ht="15" x14ac:dyDescent="0.3">
      <c r="A6" s="138"/>
      <c r="B6" s="138"/>
      <c r="F6" s="1184" t="s">
        <v>823</v>
      </c>
      <c r="G6" s="1184"/>
      <c r="H6" s="1184"/>
    </row>
    <row r="7" spans="1:8" ht="59.25" customHeight="1" x14ac:dyDescent="0.2">
      <c r="A7" s="256" t="s">
        <v>74</v>
      </c>
      <c r="B7" s="256" t="s">
        <v>3</v>
      </c>
      <c r="C7" s="256" t="s">
        <v>712</v>
      </c>
      <c r="D7" s="256" t="s">
        <v>713</v>
      </c>
      <c r="E7" s="256" t="s">
        <v>714</v>
      </c>
      <c r="F7" s="256" t="s">
        <v>715</v>
      </c>
      <c r="G7" s="92" t="s">
        <v>716</v>
      </c>
      <c r="H7" s="255" t="s">
        <v>717</v>
      </c>
    </row>
    <row r="8" spans="1:8" s="137" customFormat="1" ht="15" x14ac:dyDescent="0.25">
      <c r="A8" s="84" t="s">
        <v>256</v>
      </c>
      <c r="B8" s="84" t="s">
        <v>257</v>
      </c>
      <c r="C8" s="84" t="s">
        <v>258</v>
      </c>
      <c r="D8" s="84" t="s">
        <v>259</v>
      </c>
      <c r="E8" s="84" t="s">
        <v>260</v>
      </c>
      <c r="F8" s="84" t="s">
        <v>261</v>
      </c>
      <c r="G8" s="188" t="s">
        <v>262</v>
      </c>
      <c r="H8" s="167">
        <v>8</v>
      </c>
    </row>
    <row r="9" spans="1:8" s="137" customFormat="1" ht="14.45" customHeight="1" x14ac:dyDescent="0.25">
      <c r="A9" s="189">
        <v>1</v>
      </c>
      <c r="B9" s="140" t="s">
        <v>885</v>
      </c>
      <c r="C9" s="117">
        <v>1896</v>
      </c>
      <c r="D9" s="1356" t="s">
        <v>993</v>
      </c>
      <c r="E9" s="1357"/>
      <c r="F9" s="1357"/>
      <c r="G9" s="1357"/>
      <c r="H9" s="1358"/>
    </row>
    <row r="10" spans="1:8" s="137" customFormat="1" ht="15" x14ac:dyDescent="0.25">
      <c r="A10" s="189">
        <v>2</v>
      </c>
      <c r="B10" s="140" t="s">
        <v>886</v>
      </c>
      <c r="C10" s="117">
        <v>656</v>
      </c>
      <c r="D10" s="1359"/>
      <c r="E10" s="1360"/>
      <c r="F10" s="1360"/>
      <c r="G10" s="1360"/>
      <c r="H10" s="1361"/>
    </row>
    <row r="11" spans="1:8" s="137" customFormat="1" ht="15" x14ac:dyDescent="0.25">
      <c r="A11" s="189">
        <v>3</v>
      </c>
      <c r="B11" s="140" t="s">
        <v>887</v>
      </c>
      <c r="C11" s="117">
        <v>2017</v>
      </c>
      <c r="D11" s="1359"/>
      <c r="E11" s="1360"/>
      <c r="F11" s="1360"/>
      <c r="G11" s="1360"/>
      <c r="H11" s="1361"/>
    </row>
    <row r="12" spans="1:8" s="137" customFormat="1" ht="15" x14ac:dyDescent="0.25">
      <c r="A12" s="189">
        <v>4</v>
      </c>
      <c r="B12" s="140" t="s">
        <v>888</v>
      </c>
      <c r="C12" s="117">
        <v>1910</v>
      </c>
      <c r="D12" s="1359"/>
      <c r="E12" s="1360"/>
      <c r="F12" s="1360"/>
      <c r="G12" s="1360"/>
      <c r="H12" s="1361"/>
    </row>
    <row r="13" spans="1:8" s="137" customFormat="1" ht="15" x14ac:dyDescent="0.25">
      <c r="A13" s="189">
        <v>5</v>
      </c>
      <c r="B13" s="140" t="s">
        <v>889</v>
      </c>
      <c r="C13" s="117">
        <v>1279</v>
      </c>
      <c r="D13" s="1359"/>
      <c r="E13" s="1360"/>
      <c r="F13" s="1360"/>
      <c r="G13" s="1360"/>
      <c r="H13" s="1361"/>
    </row>
    <row r="14" spans="1:8" s="137" customFormat="1" ht="15" x14ac:dyDescent="0.25">
      <c r="A14" s="189">
        <v>6</v>
      </c>
      <c r="B14" s="140" t="s">
        <v>890</v>
      </c>
      <c r="C14" s="117">
        <v>2011</v>
      </c>
      <c r="D14" s="1359"/>
      <c r="E14" s="1360"/>
      <c r="F14" s="1360"/>
      <c r="G14" s="1360"/>
      <c r="H14" s="1361"/>
    </row>
    <row r="15" spans="1:8" s="137" customFormat="1" ht="15" x14ac:dyDescent="0.25">
      <c r="A15" s="189">
        <v>7</v>
      </c>
      <c r="B15" s="140" t="s">
        <v>891</v>
      </c>
      <c r="C15" s="117">
        <v>1412</v>
      </c>
      <c r="D15" s="1359"/>
      <c r="E15" s="1360"/>
      <c r="F15" s="1360"/>
      <c r="G15" s="1360"/>
      <c r="H15" s="1361"/>
    </row>
    <row r="16" spans="1:8" s="137" customFormat="1" ht="15" x14ac:dyDescent="0.25">
      <c r="A16" s="189">
        <v>8</v>
      </c>
      <c r="B16" s="140" t="s">
        <v>892</v>
      </c>
      <c r="C16" s="117">
        <v>1043</v>
      </c>
      <c r="D16" s="1359"/>
      <c r="E16" s="1360"/>
      <c r="F16" s="1360"/>
      <c r="G16" s="1360"/>
      <c r="H16" s="1361"/>
    </row>
    <row r="17" spans="1:10" ht="15" x14ac:dyDescent="0.25">
      <c r="A17" s="189">
        <v>9</v>
      </c>
      <c r="B17" s="140" t="s">
        <v>893</v>
      </c>
      <c r="C17" s="70">
        <v>1898</v>
      </c>
      <c r="D17" s="1359"/>
      <c r="E17" s="1360"/>
      <c r="F17" s="1360"/>
      <c r="G17" s="1360"/>
      <c r="H17" s="1361"/>
      <c r="J17" s="74"/>
    </row>
    <row r="18" spans="1:10" ht="15" x14ac:dyDescent="0.25">
      <c r="A18" s="189">
        <v>10</v>
      </c>
      <c r="B18" s="140" t="s">
        <v>894</v>
      </c>
      <c r="C18" s="70">
        <v>2119</v>
      </c>
      <c r="D18" s="1359"/>
      <c r="E18" s="1360"/>
      <c r="F18" s="1360"/>
      <c r="G18" s="1360"/>
      <c r="H18" s="1361"/>
    </row>
    <row r="19" spans="1:10" ht="14.45" customHeight="1" x14ac:dyDescent="0.25">
      <c r="A19" s="189">
        <v>11</v>
      </c>
      <c r="B19" s="140" t="s">
        <v>895</v>
      </c>
      <c r="C19" s="70">
        <v>553</v>
      </c>
      <c r="D19" s="1359"/>
      <c r="E19" s="1360"/>
      <c r="F19" s="1360"/>
      <c r="G19" s="1360"/>
      <c r="H19" s="1361"/>
    </row>
    <row r="20" spans="1:10" ht="15" x14ac:dyDescent="0.25">
      <c r="A20" s="189">
        <v>12</v>
      </c>
      <c r="B20" s="140" t="s">
        <v>896</v>
      </c>
      <c r="C20" s="70">
        <v>770</v>
      </c>
      <c r="D20" s="1359"/>
      <c r="E20" s="1360"/>
      <c r="F20" s="1360"/>
      <c r="G20" s="1360"/>
      <c r="H20" s="1361"/>
    </row>
    <row r="21" spans="1:10" ht="15" x14ac:dyDescent="0.25">
      <c r="A21" s="189">
        <v>13</v>
      </c>
      <c r="B21" s="140" t="s">
        <v>897</v>
      </c>
      <c r="C21" s="70">
        <v>1530</v>
      </c>
      <c r="D21" s="1359"/>
      <c r="E21" s="1360"/>
      <c r="F21" s="1360"/>
      <c r="G21" s="1360"/>
      <c r="H21" s="1361"/>
    </row>
    <row r="22" spans="1:10" ht="15" x14ac:dyDescent="0.25">
      <c r="A22" s="189">
        <v>14</v>
      </c>
      <c r="B22" s="140" t="s">
        <v>898</v>
      </c>
      <c r="C22" s="70">
        <v>2048</v>
      </c>
      <c r="D22" s="1359"/>
      <c r="E22" s="1360"/>
      <c r="F22" s="1360"/>
      <c r="G22" s="1360"/>
      <c r="H22" s="1361"/>
    </row>
    <row r="23" spans="1:10" ht="15" x14ac:dyDescent="0.25">
      <c r="A23" s="189">
        <v>15</v>
      </c>
      <c r="B23" s="140" t="s">
        <v>899</v>
      </c>
      <c r="C23" s="70">
        <v>1015</v>
      </c>
      <c r="D23" s="1359"/>
      <c r="E23" s="1360"/>
      <c r="F23" s="1360"/>
      <c r="G23" s="1360"/>
      <c r="H23" s="1361"/>
    </row>
    <row r="24" spans="1:10" ht="15" x14ac:dyDescent="0.25">
      <c r="A24" s="189">
        <v>16</v>
      </c>
      <c r="B24" s="140" t="s">
        <v>900</v>
      </c>
      <c r="C24" s="70">
        <v>1047</v>
      </c>
      <c r="D24" s="1359"/>
      <c r="E24" s="1360"/>
      <c r="F24" s="1360"/>
      <c r="G24" s="1360"/>
      <c r="H24" s="1361"/>
    </row>
    <row r="25" spans="1:10" ht="15" x14ac:dyDescent="0.25">
      <c r="A25" s="189">
        <v>17</v>
      </c>
      <c r="B25" s="140" t="s">
        <v>901</v>
      </c>
      <c r="C25" s="70">
        <v>606</v>
      </c>
      <c r="D25" s="1359"/>
      <c r="E25" s="1360"/>
      <c r="F25" s="1360"/>
      <c r="G25" s="1360"/>
      <c r="H25" s="1361"/>
    </row>
    <row r="26" spans="1:10" ht="15" x14ac:dyDescent="0.25">
      <c r="A26" s="189">
        <v>18</v>
      </c>
      <c r="B26" s="140" t="s">
        <v>902</v>
      </c>
      <c r="C26" s="70">
        <v>2330</v>
      </c>
      <c r="D26" s="1359"/>
      <c r="E26" s="1360"/>
      <c r="F26" s="1360"/>
      <c r="G26" s="1360"/>
      <c r="H26" s="1361"/>
    </row>
    <row r="27" spans="1:10" ht="15" x14ac:dyDescent="0.25">
      <c r="A27" s="189">
        <v>19</v>
      </c>
      <c r="B27" s="140" t="s">
        <v>903</v>
      </c>
      <c r="C27" s="70">
        <v>1047</v>
      </c>
      <c r="D27" s="1359"/>
      <c r="E27" s="1360"/>
      <c r="F27" s="1360"/>
      <c r="G27" s="1360"/>
      <c r="H27" s="1361"/>
    </row>
    <row r="28" spans="1:10" ht="15" x14ac:dyDescent="0.25">
      <c r="A28" s="189">
        <v>20</v>
      </c>
      <c r="B28" s="140" t="s">
        <v>904</v>
      </c>
      <c r="C28" s="70">
        <v>2800</v>
      </c>
      <c r="D28" s="1362"/>
      <c r="E28" s="1363"/>
      <c r="F28" s="1363"/>
      <c r="G28" s="1363"/>
      <c r="H28" s="1364"/>
    </row>
    <row r="29" spans="1:10" ht="15" x14ac:dyDescent="0.25">
      <c r="A29" s="1185" t="s">
        <v>17</v>
      </c>
      <c r="B29" s="1186"/>
      <c r="C29" s="113">
        <f>SUM(C9:C28)</f>
        <v>29987</v>
      </c>
      <c r="D29" s="113">
        <f>SUM(D9:D28)</f>
        <v>0</v>
      </c>
      <c r="E29" s="113">
        <f>SUM(E9:E28)</f>
        <v>0</v>
      </c>
      <c r="F29" s="113"/>
      <c r="G29" s="113">
        <f>SUM(G9:G28)</f>
        <v>0</v>
      </c>
      <c r="H29" s="113">
        <f>SUM(H9:H28)</f>
        <v>0</v>
      </c>
    </row>
    <row r="30" spans="1:10" x14ac:dyDescent="0.2">
      <c r="A30" s="190"/>
      <c r="C30" s="161"/>
      <c r="D30" s="161"/>
      <c r="E30" s="161"/>
      <c r="F30" s="161"/>
      <c r="G30" s="161"/>
      <c r="H30" s="161"/>
    </row>
    <row r="31" spans="1:10" x14ac:dyDescent="0.2">
      <c r="C31" s="191"/>
      <c r="D31" s="161"/>
      <c r="E31" s="161"/>
      <c r="F31" s="161"/>
      <c r="G31" s="161"/>
      <c r="H31" s="161"/>
    </row>
    <row r="32" spans="1:10" ht="15" customHeight="1" x14ac:dyDescent="0.2">
      <c r="A32" s="142"/>
      <c r="B32" s="142"/>
      <c r="D32" s="142"/>
      <c r="E32" s="142"/>
      <c r="F32" s="1180"/>
      <c r="G32" s="1180"/>
      <c r="H32" s="159"/>
      <c r="I32" s="159"/>
    </row>
    <row r="33" spans="1:13" ht="15" customHeight="1" x14ac:dyDescent="0.2">
      <c r="A33" s="142"/>
      <c r="B33" s="142"/>
      <c r="C33" s="142"/>
      <c r="D33" s="142"/>
      <c r="E33" s="142"/>
      <c r="F33" s="1180" t="s">
        <v>13</v>
      </c>
      <c r="G33" s="1180"/>
      <c r="H33" s="159"/>
      <c r="I33" s="159"/>
    </row>
    <row r="34" spans="1:13" ht="15" customHeight="1" x14ac:dyDescent="0.2">
      <c r="A34" s="142" t="s">
        <v>11</v>
      </c>
      <c r="B34" s="142"/>
      <c r="C34" s="142"/>
      <c r="D34" s="142"/>
      <c r="E34" s="142"/>
      <c r="F34" s="1355" t="s">
        <v>86</v>
      </c>
      <c r="G34" s="1355"/>
      <c r="H34" s="1355"/>
      <c r="I34" s="1355"/>
    </row>
    <row r="35" spans="1:13" x14ac:dyDescent="0.2">
      <c r="A35" s="142"/>
      <c r="B35" s="142"/>
      <c r="C35" s="142"/>
      <c r="D35" s="142"/>
      <c r="E35" s="142"/>
      <c r="F35" s="142"/>
      <c r="G35" s="142"/>
      <c r="H35" s="142"/>
      <c r="I35" s="142"/>
      <c r="J35" s="142"/>
      <c r="K35" s="142"/>
      <c r="L35" s="142"/>
      <c r="M35" s="142"/>
    </row>
    <row r="36" spans="1:13" x14ac:dyDescent="0.2">
      <c r="C36" s="192"/>
    </row>
  </sheetData>
  <mergeCells count="9">
    <mergeCell ref="F34:I34"/>
    <mergeCell ref="A1:F1"/>
    <mergeCell ref="A2:G2"/>
    <mergeCell ref="A4:G4"/>
    <mergeCell ref="F6:H6"/>
    <mergeCell ref="F32:G32"/>
    <mergeCell ref="F33:G33"/>
    <mergeCell ref="D9:H28"/>
    <mergeCell ref="A29:B29"/>
  </mergeCells>
  <printOptions horizontalCentered="1"/>
  <pageMargins left="0.5" right="0.5" top="0.23622047244094499" bottom="0" header="0.31496062992126" footer="0.31496062992126"/>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R44"/>
  <sheetViews>
    <sheetView view="pageBreakPreview" zoomScale="90" zoomScaleSheetLayoutView="90" workbookViewId="0">
      <selection activeCell="E12" sqref="E12"/>
    </sheetView>
  </sheetViews>
  <sheetFormatPr defaultColWidth="8.85546875" defaultRowHeight="12.75" x14ac:dyDescent="0.2"/>
  <cols>
    <col min="1" max="1" width="5" style="369" customWidth="1"/>
    <col min="2" max="2" width="10.140625" style="369" customWidth="1"/>
    <col min="3" max="3" width="8.7109375" style="369" bestFit="1" customWidth="1"/>
    <col min="4" max="4" width="16.140625" style="369" bestFit="1" customWidth="1"/>
    <col min="5" max="5" width="8.7109375" style="369" bestFit="1" customWidth="1"/>
    <col min="6" max="6" width="15" style="369" customWidth="1"/>
    <col min="7" max="7" width="8.7109375" style="369" bestFit="1" customWidth="1"/>
    <col min="8" max="8" width="15.140625" style="369" customWidth="1"/>
    <col min="9" max="9" width="15.5703125" style="331" customWidth="1"/>
    <col min="10" max="10" width="17.7109375" style="331" customWidth="1"/>
    <col min="11" max="11" width="13" style="369" customWidth="1"/>
    <col min="12" max="16384" width="8.85546875" style="369"/>
  </cols>
  <sheetData>
    <row r="1" spans="1:18" ht="15" x14ac:dyDescent="0.2">
      <c r="D1" s="1140"/>
      <c r="E1" s="1140"/>
      <c r="H1" s="383"/>
      <c r="I1" s="1259" t="s">
        <v>68</v>
      </c>
      <c r="J1" s="1259"/>
    </row>
    <row r="2" spans="1:18" ht="15" x14ac:dyDescent="0.2">
      <c r="A2" s="1191" t="s">
        <v>0</v>
      </c>
      <c r="B2" s="1191"/>
      <c r="C2" s="1191"/>
      <c r="D2" s="1191"/>
      <c r="E2" s="1191"/>
      <c r="F2" s="1191"/>
      <c r="G2" s="1191"/>
      <c r="H2" s="1191"/>
      <c r="I2" s="1191"/>
      <c r="J2" s="1191"/>
    </row>
    <row r="3" spans="1:18" ht="20.25" x14ac:dyDescent="0.2">
      <c r="A3" s="1192" t="s">
        <v>734</v>
      </c>
      <c r="B3" s="1192"/>
      <c r="C3" s="1192"/>
      <c r="D3" s="1192"/>
      <c r="E3" s="1192"/>
      <c r="F3" s="1192"/>
      <c r="G3" s="1192"/>
      <c r="H3" s="1192"/>
      <c r="I3" s="1192"/>
      <c r="J3" s="1192"/>
    </row>
    <row r="4" spans="1:18" ht="10.5" customHeight="1" x14ac:dyDescent="0.2"/>
    <row r="5" spans="1:18" s="331" customFormat="1" ht="33" customHeight="1" x14ac:dyDescent="0.2">
      <c r="A5" s="1365" t="s">
        <v>423</v>
      </c>
      <c r="B5" s="1365"/>
      <c r="C5" s="1365"/>
      <c r="D5" s="1365"/>
      <c r="E5" s="1365"/>
      <c r="F5" s="1365"/>
      <c r="G5" s="1365"/>
      <c r="H5" s="1365"/>
      <c r="I5" s="1365"/>
      <c r="J5" s="1365"/>
      <c r="K5" s="1365"/>
    </row>
    <row r="6" spans="1:18" s="331" customFormat="1" ht="15.75" customHeight="1" x14ac:dyDescent="0.2">
      <c r="A6" s="261"/>
      <c r="B6" s="261"/>
      <c r="C6" s="261"/>
      <c r="D6" s="261"/>
      <c r="E6" s="261"/>
      <c r="F6" s="261"/>
      <c r="G6" s="261"/>
      <c r="H6" s="261"/>
      <c r="I6" s="261"/>
      <c r="J6" s="261"/>
    </row>
    <row r="7" spans="1:18" s="331" customFormat="1" x14ac:dyDescent="0.2">
      <c r="A7" s="1195" t="s">
        <v>157</v>
      </c>
      <c r="B7" s="1195"/>
      <c r="E7" s="1282"/>
      <c r="F7" s="1282"/>
      <c r="G7" s="1282"/>
      <c r="H7" s="1282"/>
      <c r="I7" s="1282" t="s">
        <v>824</v>
      </c>
      <c r="J7" s="1282"/>
      <c r="K7" s="1282"/>
    </row>
    <row r="8" spans="1:18" ht="21" customHeight="1" x14ac:dyDescent="0.2">
      <c r="A8" s="1260" t="s">
        <v>74</v>
      </c>
      <c r="B8" s="1260" t="s">
        <v>58</v>
      </c>
      <c r="C8" s="1017" t="s">
        <v>448</v>
      </c>
      <c r="D8" s="1019"/>
      <c r="E8" s="1017" t="s">
        <v>38</v>
      </c>
      <c r="F8" s="1019"/>
      <c r="G8" s="1017" t="s">
        <v>39</v>
      </c>
      <c r="H8" s="1019"/>
      <c r="I8" s="1194" t="s">
        <v>106</v>
      </c>
      <c r="J8" s="1194"/>
      <c r="K8" s="1260" t="s">
        <v>500</v>
      </c>
      <c r="R8" s="450"/>
    </row>
    <row r="9" spans="1:18" s="377" customFormat="1" ht="42.6" customHeight="1" x14ac:dyDescent="0.2">
      <c r="A9" s="1261"/>
      <c r="B9" s="1261"/>
      <c r="C9" s="237" t="s">
        <v>40</v>
      </c>
      <c r="D9" s="237" t="s">
        <v>105</v>
      </c>
      <c r="E9" s="237" t="s">
        <v>40</v>
      </c>
      <c r="F9" s="237" t="s">
        <v>105</v>
      </c>
      <c r="G9" s="237" t="s">
        <v>40</v>
      </c>
      <c r="H9" s="237" t="s">
        <v>105</v>
      </c>
      <c r="I9" s="237" t="s">
        <v>994</v>
      </c>
      <c r="J9" s="237" t="s">
        <v>995</v>
      </c>
      <c r="K9" s="1261"/>
    </row>
    <row r="10" spans="1:18" x14ac:dyDescent="0.2">
      <c r="A10" s="205">
        <v>1</v>
      </c>
      <c r="B10" s="205">
        <v>2</v>
      </c>
      <c r="C10" s="205">
        <v>3</v>
      </c>
      <c r="D10" s="205">
        <v>4</v>
      </c>
      <c r="E10" s="205">
        <v>5</v>
      </c>
      <c r="F10" s="205">
        <v>6</v>
      </c>
      <c r="G10" s="205">
        <v>7</v>
      </c>
      <c r="H10" s="205">
        <v>8</v>
      </c>
      <c r="I10" s="205">
        <v>9</v>
      </c>
      <c r="J10" s="205">
        <v>10</v>
      </c>
      <c r="K10" s="286">
        <v>11</v>
      </c>
    </row>
    <row r="11" spans="1:18" ht="15.75" customHeight="1" x14ac:dyDescent="0.2">
      <c r="A11" s="355">
        <v>1</v>
      </c>
      <c r="B11" s="334" t="s">
        <v>360</v>
      </c>
      <c r="C11" s="355">
        <v>5087</v>
      </c>
      <c r="D11" s="451">
        <v>3052.2</v>
      </c>
      <c r="E11" s="355">
        <v>0</v>
      </c>
      <c r="F11" s="451">
        <v>0</v>
      </c>
      <c r="G11" s="355">
        <v>0</v>
      </c>
      <c r="H11" s="451">
        <v>0</v>
      </c>
      <c r="I11" s="334">
        <v>5087</v>
      </c>
      <c r="J11" s="412">
        <v>3052.2</v>
      </c>
      <c r="K11" s="355">
        <v>0</v>
      </c>
    </row>
    <row r="12" spans="1:18" ht="15.75" customHeight="1" x14ac:dyDescent="0.2">
      <c r="A12" s="355">
        <v>2</v>
      </c>
      <c r="B12" s="334" t="s">
        <v>361</v>
      </c>
      <c r="C12" s="355">
        <v>728</v>
      </c>
      <c r="D12" s="451">
        <v>436.8</v>
      </c>
      <c r="E12" s="355">
        <v>0</v>
      </c>
      <c r="F12" s="451">
        <v>0</v>
      </c>
      <c r="G12" s="355">
        <v>0</v>
      </c>
      <c r="H12" s="451">
        <v>0</v>
      </c>
      <c r="I12" s="334">
        <v>728</v>
      </c>
      <c r="J12" s="412">
        <v>436.8</v>
      </c>
      <c r="K12" s="355">
        <v>0</v>
      </c>
    </row>
    <row r="13" spans="1:18" ht="15.75" customHeight="1" x14ac:dyDescent="0.2">
      <c r="A13" s="355">
        <v>3</v>
      </c>
      <c r="B13" s="334" t="s">
        <v>362</v>
      </c>
      <c r="C13" s="355">
        <v>0</v>
      </c>
      <c r="D13" s="451">
        <v>0</v>
      </c>
      <c r="E13" s="355">
        <v>5039</v>
      </c>
      <c r="F13" s="451">
        <v>2996.82</v>
      </c>
      <c r="G13" s="355">
        <v>0</v>
      </c>
      <c r="H13" s="451">
        <v>0</v>
      </c>
      <c r="I13" s="334">
        <v>-5039</v>
      </c>
      <c r="J13" s="412">
        <v>-2996.82</v>
      </c>
      <c r="K13" s="355">
        <v>1879</v>
      </c>
    </row>
    <row r="14" spans="1:18" ht="15.75" customHeight="1" x14ac:dyDescent="0.2">
      <c r="A14" s="355">
        <v>4</v>
      </c>
      <c r="B14" s="334" t="s">
        <v>363</v>
      </c>
      <c r="C14" s="355">
        <v>0</v>
      </c>
      <c r="D14" s="451">
        <v>0</v>
      </c>
      <c r="E14" s="355">
        <v>0</v>
      </c>
      <c r="F14" s="451">
        <v>0</v>
      </c>
      <c r="G14" s="355">
        <v>0</v>
      </c>
      <c r="H14" s="451">
        <v>0</v>
      </c>
      <c r="I14" s="334">
        <v>0</v>
      </c>
      <c r="J14" s="412">
        <v>0</v>
      </c>
      <c r="K14" s="355">
        <v>2484</v>
      </c>
    </row>
    <row r="15" spans="1:18" ht="15.75" customHeight="1" x14ac:dyDescent="0.2">
      <c r="A15" s="355">
        <v>5</v>
      </c>
      <c r="B15" s="334" t="s">
        <v>364</v>
      </c>
      <c r="C15" s="355">
        <v>0</v>
      </c>
      <c r="D15" s="451">
        <v>0</v>
      </c>
      <c r="E15" s="355">
        <v>0</v>
      </c>
      <c r="F15" s="451">
        <v>0</v>
      </c>
      <c r="G15" s="355">
        <v>0</v>
      </c>
      <c r="H15" s="451">
        <v>0</v>
      </c>
      <c r="I15" s="334">
        <v>0</v>
      </c>
      <c r="J15" s="412">
        <v>0</v>
      </c>
      <c r="K15" s="355">
        <v>1623</v>
      </c>
    </row>
    <row r="16" spans="1:18" ht="15.75" customHeight="1" x14ac:dyDescent="0.2">
      <c r="A16" s="355">
        <v>6</v>
      </c>
      <c r="B16" s="334" t="s">
        <v>365</v>
      </c>
      <c r="C16" s="355">
        <v>0</v>
      </c>
      <c r="D16" s="451">
        <v>0</v>
      </c>
      <c r="E16" s="355">
        <v>0</v>
      </c>
      <c r="F16" s="451">
        <v>0</v>
      </c>
      <c r="G16" s="355">
        <v>0</v>
      </c>
      <c r="H16" s="451">
        <v>0</v>
      </c>
      <c r="I16" s="334">
        <v>0</v>
      </c>
      <c r="J16" s="412">
        <v>0</v>
      </c>
      <c r="K16" s="355">
        <v>653</v>
      </c>
    </row>
    <row r="17" spans="1:11" ht="15.75" customHeight="1" x14ac:dyDescent="0.2">
      <c r="A17" s="355">
        <v>7</v>
      </c>
      <c r="B17" s="334" t="s">
        <v>366</v>
      </c>
      <c r="C17" s="355">
        <v>6000</v>
      </c>
      <c r="D17" s="451">
        <v>4904.63</v>
      </c>
      <c r="E17" s="355">
        <v>2079</v>
      </c>
      <c r="F17" s="451">
        <v>1581.48</v>
      </c>
      <c r="G17" s="355">
        <v>0</v>
      </c>
      <c r="H17" s="451">
        <v>0</v>
      </c>
      <c r="I17" s="334">
        <v>3921</v>
      </c>
      <c r="J17" s="412">
        <v>3323.15</v>
      </c>
      <c r="K17" s="355">
        <v>0</v>
      </c>
    </row>
    <row r="18" spans="1:11" s="450" customFormat="1" ht="15.75" customHeight="1" x14ac:dyDescent="0.2">
      <c r="A18" s="355">
        <v>8</v>
      </c>
      <c r="B18" s="334" t="s">
        <v>246</v>
      </c>
      <c r="C18" s="355">
        <v>0</v>
      </c>
      <c r="D18" s="451">
        <v>0</v>
      </c>
      <c r="E18" s="355">
        <v>0</v>
      </c>
      <c r="F18" s="451">
        <v>0</v>
      </c>
      <c r="G18" s="355">
        <v>0</v>
      </c>
      <c r="H18" s="451">
        <v>0</v>
      </c>
      <c r="I18" s="334">
        <v>0</v>
      </c>
      <c r="J18" s="412">
        <v>0</v>
      </c>
      <c r="K18" s="355">
        <v>0</v>
      </c>
    </row>
    <row r="19" spans="1:11" s="450" customFormat="1" ht="15.75" customHeight="1" x14ac:dyDescent="0.2">
      <c r="A19" s="355">
        <v>9</v>
      </c>
      <c r="B19" s="334" t="s">
        <v>341</v>
      </c>
      <c r="C19" s="355">
        <v>0</v>
      </c>
      <c r="D19" s="451">
        <v>0</v>
      </c>
      <c r="E19" s="355">
        <v>0</v>
      </c>
      <c r="F19" s="451">
        <v>0</v>
      </c>
      <c r="G19" s="355">
        <v>0</v>
      </c>
      <c r="H19" s="451">
        <v>0</v>
      </c>
      <c r="I19" s="334">
        <v>0</v>
      </c>
      <c r="J19" s="412">
        <v>0</v>
      </c>
      <c r="K19" s="355">
        <v>0</v>
      </c>
    </row>
    <row r="20" spans="1:11" s="450" customFormat="1" ht="15.75" customHeight="1" x14ac:dyDescent="0.2">
      <c r="A20" s="355">
        <v>10</v>
      </c>
      <c r="B20" s="334" t="s">
        <v>499</v>
      </c>
      <c r="C20" s="355">
        <v>0</v>
      </c>
      <c r="D20" s="451">
        <v>0</v>
      </c>
      <c r="E20" s="355">
        <v>0</v>
      </c>
      <c r="F20" s="451">
        <v>0</v>
      </c>
      <c r="G20" s="355">
        <v>0</v>
      </c>
      <c r="H20" s="451">
        <v>0</v>
      </c>
      <c r="I20" s="334">
        <v>0</v>
      </c>
      <c r="J20" s="412">
        <v>0</v>
      </c>
      <c r="K20" s="355">
        <v>0</v>
      </c>
    </row>
    <row r="21" spans="1:11" s="450" customFormat="1" ht="15.75" customHeight="1" x14ac:dyDescent="0.2">
      <c r="A21" s="355">
        <v>11</v>
      </c>
      <c r="B21" s="334" t="s">
        <v>460</v>
      </c>
      <c r="C21" s="355">
        <v>0</v>
      </c>
      <c r="D21" s="451">
        <v>0</v>
      </c>
      <c r="E21" s="355">
        <v>0</v>
      </c>
      <c r="F21" s="451">
        <v>0</v>
      </c>
      <c r="G21" s="355">
        <v>0</v>
      </c>
      <c r="H21" s="451">
        <v>0</v>
      </c>
      <c r="I21" s="334">
        <v>0</v>
      </c>
      <c r="J21" s="412">
        <v>0</v>
      </c>
      <c r="K21" s="355">
        <v>12</v>
      </c>
    </row>
    <row r="22" spans="1:11" s="450" customFormat="1" ht="15.75" customHeight="1" x14ac:dyDescent="0.2">
      <c r="A22" s="355">
        <v>12</v>
      </c>
      <c r="B22" s="334" t="s">
        <v>498</v>
      </c>
      <c r="C22" s="355">
        <v>0</v>
      </c>
      <c r="D22" s="451">
        <v>0</v>
      </c>
      <c r="E22" s="355">
        <v>0</v>
      </c>
      <c r="F22" s="451">
        <v>0</v>
      </c>
      <c r="G22" s="355">
        <v>0</v>
      </c>
      <c r="H22" s="451">
        <v>0</v>
      </c>
      <c r="I22" s="334">
        <v>0</v>
      </c>
      <c r="J22" s="412">
        <v>0</v>
      </c>
      <c r="K22" s="355">
        <v>34</v>
      </c>
    </row>
    <row r="23" spans="1:11" s="450" customFormat="1" ht="15.75" customHeight="1" x14ac:dyDescent="0.2">
      <c r="A23" s="355">
        <v>13</v>
      </c>
      <c r="B23" s="334" t="s">
        <v>677</v>
      </c>
      <c r="C23" s="355">
        <v>0</v>
      </c>
      <c r="D23" s="451">
        <v>0</v>
      </c>
      <c r="E23" s="355">
        <v>0</v>
      </c>
      <c r="F23" s="451">
        <v>0</v>
      </c>
      <c r="G23" s="355">
        <v>0</v>
      </c>
      <c r="H23" s="451">
        <v>0</v>
      </c>
      <c r="I23" s="334">
        <v>0</v>
      </c>
      <c r="J23" s="412">
        <v>0</v>
      </c>
      <c r="K23" s="355">
        <v>1</v>
      </c>
    </row>
    <row r="24" spans="1:11" s="450" customFormat="1" ht="15.75" customHeight="1" x14ac:dyDescent="0.2">
      <c r="A24" s="355">
        <v>14</v>
      </c>
      <c r="B24" s="334" t="s">
        <v>840</v>
      </c>
      <c r="C24" s="355">
        <v>0</v>
      </c>
      <c r="D24" s="451">
        <v>0</v>
      </c>
      <c r="E24" s="355">
        <v>0</v>
      </c>
      <c r="F24" s="451">
        <v>0</v>
      </c>
      <c r="G24" s="355">
        <v>0</v>
      </c>
      <c r="H24" s="451">
        <v>0</v>
      </c>
      <c r="I24" s="334">
        <v>0</v>
      </c>
      <c r="J24" s="412">
        <v>0</v>
      </c>
      <c r="K24" s="355">
        <v>0</v>
      </c>
    </row>
    <row r="25" spans="1:11" s="450" customFormat="1" ht="15.75" customHeight="1" x14ac:dyDescent="0.2">
      <c r="A25" s="1005" t="s">
        <v>17</v>
      </c>
      <c r="B25" s="1007"/>
      <c r="C25" s="286">
        <f>SUM(C11:C24)</f>
        <v>11815</v>
      </c>
      <c r="D25" s="286">
        <f t="shared" ref="D25:K25" si="0">SUM(D11:D24)</f>
        <v>8393.630000000001</v>
      </c>
      <c r="E25" s="286">
        <f t="shared" si="0"/>
        <v>7118</v>
      </c>
      <c r="F25" s="286">
        <f t="shared" si="0"/>
        <v>4578.3</v>
      </c>
      <c r="G25" s="286">
        <f t="shared" si="0"/>
        <v>0</v>
      </c>
      <c r="H25" s="413">
        <f t="shared" si="0"/>
        <v>0</v>
      </c>
      <c r="I25" s="286">
        <f t="shared" si="0"/>
        <v>4697</v>
      </c>
      <c r="J25" s="286">
        <f t="shared" si="0"/>
        <v>3815.33</v>
      </c>
      <c r="K25" s="286">
        <f t="shared" si="0"/>
        <v>6686</v>
      </c>
    </row>
    <row r="26" spans="1:11" s="450" customFormat="1" ht="15.75" customHeight="1" thickBot="1" x14ac:dyDescent="0.25">
      <c r="A26" s="813"/>
      <c r="B26" s="813"/>
      <c r="C26" s="813"/>
      <c r="D26" s="813"/>
      <c r="E26" s="375">
        <f>E27/C27</f>
        <v>0.60824003582624275</v>
      </c>
      <c r="F26" s="813"/>
      <c r="G26" s="813"/>
      <c r="H26" s="802"/>
      <c r="I26" s="813"/>
      <c r="J26" s="813"/>
      <c r="K26" s="813"/>
    </row>
    <row r="27" spans="1:11" s="450" customFormat="1" ht="15.75" customHeight="1" x14ac:dyDescent="0.2">
      <c r="A27" s="932" t="s">
        <v>1062</v>
      </c>
      <c r="B27" s="920"/>
      <c r="C27" s="920">
        <v>11165</v>
      </c>
      <c r="D27" s="920">
        <v>7913.63</v>
      </c>
      <c r="E27" s="920">
        <v>6791</v>
      </c>
      <c r="F27" s="920">
        <v>4354.722115435472</v>
      </c>
      <c r="G27" s="920">
        <v>0</v>
      </c>
      <c r="H27" s="921">
        <v>0</v>
      </c>
      <c r="I27" s="920">
        <v>4374</v>
      </c>
      <c r="J27" s="921">
        <v>3558.9078845645286</v>
      </c>
      <c r="K27" s="922">
        <v>6686</v>
      </c>
    </row>
    <row r="28" spans="1:11" s="450" customFormat="1" ht="15.75" customHeight="1" x14ac:dyDescent="0.2">
      <c r="A28" s="923" t="s">
        <v>1044</v>
      </c>
      <c r="B28" s="924"/>
      <c r="C28" s="924">
        <v>650</v>
      </c>
      <c r="D28" s="925">
        <v>480</v>
      </c>
      <c r="E28" s="924">
        <v>327</v>
      </c>
      <c r="F28" s="924">
        <v>223.58</v>
      </c>
      <c r="G28" s="924">
        <v>0</v>
      </c>
      <c r="H28" s="925">
        <v>0</v>
      </c>
      <c r="I28" s="924">
        <v>323</v>
      </c>
      <c r="J28" s="924">
        <v>256.41000000000003</v>
      </c>
      <c r="K28" s="926">
        <v>0</v>
      </c>
    </row>
    <row r="29" spans="1:11" s="450" customFormat="1" ht="15.75" customHeight="1" thickBot="1" x14ac:dyDescent="0.25">
      <c r="A29" s="927" t="s">
        <v>36</v>
      </c>
      <c r="B29" s="928"/>
      <c r="C29" s="929">
        <v>11815</v>
      </c>
      <c r="D29" s="929">
        <v>8393.630000000001</v>
      </c>
      <c r="E29" s="929">
        <v>7118</v>
      </c>
      <c r="F29" s="929">
        <v>4578.3021154354719</v>
      </c>
      <c r="G29" s="929">
        <v>0</v>
      </c>
      <c r="H29" s="930">
        <v>0</v>
      </c>
      <c r="I29" s="929">
        <v>4697</v>
      </c>
      <c r="J29" s="930">
        <v>3815.3178845645284</v>
      </c>
      <c r="K29" s="931">
        <v>6686</v>
      </c>
    </row>
    <row r="30" spans="1:11" s="450" customFormat="1" ht="15.75" customHeight="1" x14ac:dyDescent="0.2">
      <c r="A30" s="813"/>
      <c r="B30" s="813"/>
      <c r="C30" s="813"/>
      <c r="D30" s="813"/>
      <c r="E30" s="799">
        <f>E29/C29</f>
        <v>0.60245450698264913</v>
      </c>
      <c r="F30" s="813"/>
      <c r="G30" s="813"/>
      <c r="H30" s="802"/>
      <c r="I30" s="813"/>
      <c r="J30" s="813"/>
      <c r="K30" s="813"/>
    </row>
    <row r="31" spans="1:11" s="450" customFormat="1" ht="15.75" customHeight="1" x14ac:dyDescent="0.2">
      <c r="A31" s="813"/>
      <c r="B31" s="813"/>
      <c r="C31" s="813"/>
      <c r="D31" s="813"/>
      <c r="E31" s="813"/>
      <c r="F31" s="813"/>
      <c r="G31" s="813"/>
      <c r="H31" s="802"/>
      <c r="I31" s="813"/>
      <c r="J31" s="813"/>
      <c r="K31" s="813"/>
    </row>
    <row r="32" spans="1:11" s="450" customFormat="1" x14ac:dyDescent="0.2">
      <c r="A32" s="452"/>
      <c r="I32" s="175"/>
      <c r="J32" s="175"/>
    </row>
    <row r="33" spans="1:16" s="450" customFormat="1" x14ac:dyDescent="0.2">
      <c r="A33" s="452"/>
      <c r="C33" s="414"/>
      <c r="I33" s="379">
        <v>4374</v>
      </c>
      <c r="J33" s="786">
        <v>3558.9078845645286</v>
      </c>
    </row>
    <row r="34" spans="1:16" s="450" customFormat="1" x14ac:dyDescent="0.2">
      <c r="A34" s="452"/>
      <c r="C34" s="414"/>
      <c r="I34" s="751">
        <f>I25-I33</f>
        <v>323</v>
      </c>
      <c r="J34" s="413">
        <f>J25-J33</f>
        <v>256.42211543547137</v>
      </c>
    </row>
    <row r="35" spans="1:16" s="331" customFormat="1" ht="13.9" customHeight="1" x14ac:dyDescent="0.2">
      <c r="B35" s="166"/>
      <c r="D35" s="166"/>
      <c r="E35" s="166"/>
      <c r="F35" s="166"/>
      <c r="G35" s="166"/>
      <c r="H35" s="166"/>
      <c r="I35" s="1065"/>
      <c r="J35" s="1065"/>
      <c r="K35" s="166"/>
      <c r="L35" s="166"/>
      <c r="M35" s="166"/>
      <c r="N35" s="166"/>
      <c r="O35" s="166"/>
      <c r="P35" s="166"/>
    </row>
    <row r="36" spans="1:16" s="331" customFormat="1" ht="13.15" customHeight="1" x14ac:dyDescent="0.2">
      <c r="A36" s="1064" t="s">
        <v>13</v>
      </c>
      <c r="B36" s="1064"/>
      <c r="C36" s="1064"/>
      <c r="D36" s="1064"/>
      <c r="E36" s="1064"/>
      <c r="F36" s="1064"/>
      <c r="G36" s="1064"/>
      <c r="H36" s="1064"/>
      <c r="I36" s="1064"/>
      <c r="J36" s="1064"/>
      <c r="K36" s="166"/>
      <c r="L36" s="166"/>
      <c r="M36" s="166"/>
      <c r="N36" s="166"/>
      <c r="O36" s="166"/>
      <c r="P36" s="166"/>
    </row>
    <row r="37" spans="1:16" s="331" customFormat="1" ht="13.15" customHeight="1" x14ac:dyDescent="0.2">
      <c r="A37" s="1064" t="s">
        <v>18</v>
      </c>
      <c r="B37" s="1064"/>
      <c r="C37" s="1064"/>
      <c r="D37" s="1064"/>
      <c r="E37" s="1064"/>
      <c r="F37" s="1064"/>
      <c r="G37" s="1064"/>
      <c r="H37" s="1064"/>
      <c r="I37" s="1064"/>
      <c r="J37" s="1064"/>
      <c r="K37" s="166"/>
      <c r="L37" s="166"/>
      <c r="M37" s="166"/>
      <c r="N37" s="166"/>
      <c r="O37" s="166"/>
      <c r="P37" s="166"/>
    </row>
    <row r="38" spans="1:16" s="331" customFormat="1" x14ac:dyDescent="0.2">
      <c r="A38" s="377" t="s">
        <v>21</v>
      </c>
      <c r="B38" s="377"/>
      <c r="C38" s="377"/>
      <c r="D38" s="377"/>
      <c r="E38" s="377"/>
      <c r="F38" s="377"/>
      <c r="H38" s="1140"/>
      <c r="I38" s="1140"/>
    </row>
    <row r="39" spans="1:16" x14ac:dyDescent="0.2">
      <c r="A39" s="1366"/>
      <c r="B39" s="1366"/>
      <c r="C39" s="1366"/>
      <c r="D39" s="1366"/>
      <c r="E39" s="1366"/>
      <c r="F39" s="1366"/>
      <c r="G39" s="1366"/>
      <c r="H39" s="1366"/>
      <c r="I39" s="1366"/>
      <c r="J39" s="1366"/>
    </row>
    <row r="41" spans="1:16" ht="13.5" thickBot="1" x14ac:dyDescent="0.25">
      <c r="E41" s="954">
        <f>E42/C42</f>
        <v>0.59113857938718661</v>
      </c>
    </row>
    <row r="42" spans="1:16" ht="15.75" x14ac:dyDescent="0.2">
      <c r="A42" s="932" t="s">
        <v>1062</v>
      </c>
      <c r="B42" s="920"/>
      <c r="C42" s="970">
        <f>C44-C43</f>
        <v>11488</v>
      </c>
      <c r="D42" s="970">
        <f>D44-D43</f>
        <v>8170.0500000000011</v>
      </c>
      <c r="E42" s="970">
        <f>E44-E43</f>
        <v>6791</v>
      </c>
      <c r="F42" s="971">
        <f>F44-F43</f>
        <v>4354.722115435472</v>
      </c>
      <c r="G42" s="972">
        <v>0</v>
      </c>
      <c r="H42" s="973">
        <v>0</v>
      </c>
      <c r="I42" s="972">
        <f>I44-I43</f>
        <v>4697</v>
      </c>
      <c r="J42" s="973">
        <f>J44-J43</f>
        <v>3815.3178845645284</v>
      </c>
    </row>
    <row r="43" spans="1:16" ht="15.75" x14ac:dyDescent="0.2">
      <c r="A43" s="923" t="s">
        <v>1044</v>
      </c>
      <c r="B43" s="924"/>
      <c r="C43" s="970">
        <v>327</v>
      </c>
      <c r="D43" s="970">
        <v>223.58</v>
      </c>
      <c r="E43" s="970">
        <v>327</v>
      </c>
      <c r="F43" s="970">
        <v>223.58</v>
      </c>
      <c r="G43" s="972">
        <v>0</v>
      </c>
      <c r="H43" s="973">
        <v>0</v>
      </c>
      <c r="I43" s="974">
        <v>0</v>
      </c>
      <c r="J43" s="974">
        <v>0</v>
      </c>
    </row>
    <row r="44" spans="1:16" ht="16.5" thickBot="1" x14ac:dyDescent="0.25">
      <c r="A44" s="927" t="s">
        <v>36</v>
      </c>
      <c r="B44" s="928"/>
      <c r="C44" s="970">
        <v>11815</v>
      </c>
      <c r="D44" s="970">
        <v>8393.630000000001</v>
      </c>
      <c r="E44" s="970">
        <v>7118</v>
      </c>
      <c r="F44" s="971">
        <v>4578.3021154354719</v>
      </c>
      <c r="G44" s="972">
        <v>0</v>
      </c>
      <c r="H44" s="973">
        <v>0</v>
      </c>
      <c r="I44" s="975">
        <v>4697</v>
      </c>
      <c r="J44" s="976">
        <v>3815.3178845645284</v>
      </c>
    </row>
  </sheetData>
  <mergeCells count="21">
    <mergeCell ref="A39:J39"/>
    <mergeCell ref="A8:A9"/>
    <mergeCell ref="B8:B9"/>
    <mergeCell ref="C8:D8"/>
    <mergeCell ref="E8:F8"/>
    <mergeCell ref="G8:H8"/>
    <mergeCell ref="I8:J8"/>
    <mergeCell ref="I35:J35"/>
    <mergeCell ref="A36:J36"/>
    <mergeCell ref="A37:J37"/>
    <mergeCell ref="H38:I38"/>
    <mergeCell ref="A25:B25"/>
    <mergeCell ref="A7:B7"/>
    <mergeCell ref="E7:H7"/>
    <mergeCell ref="I7:K7"/>
    <mergeCell ref="K8:K9"/>
    <mergeCell ref="D1:E1"/>
    <mergeCell ref="I1:J1"/>
    <mergeCell ref="A2:J2"/>
    <mergeCell ref="A3:J3"/>
    <mergeCell ref="A5:K5"/>
  </mergeCells>
  <printOptions horizontalCentered="1"/>
  <pageMargins left="0.5" right="0.5" top="0.23622047244094499" bottom="0" header="0.31496062992126" footer="0.31496062992126"/>
  <pageSetup paperSize="9" scale="94"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R42"/>
  <sheetViews>
    <sheetView view="pageBreakPreview" topLeftCell="A16" zoomScale="80" zoomScaleSheetLayoutView="80" workbookViewId="0">
      <selection activeCell="A16" sqref="A1:XFD1048576"/>
    </sheetView>
  </sheetViews>
  <sheetFormatPr defaultColWidth="8.85546875" defaultRowHeight="15" x14ac:dyDescent="0.2"/>
  <cols>
    <col min="1" max="1" width="5.140625" style="847" customWidth="1"/>
    <col min="2" max="2" width="12.140625" style="847" customWidth="1"/>
    <col min="3" max="3" width="10.140625" style="847" customWidth="1"/>
    <col min="4" max="4" width="13.5703125" style="847" customWidth="1"/>
    <col min="5" max="5" width="9.7109375" style="847" customWidth="1"/>
    <col min="6" max="6" width="14" style="847" customWidth="1"/>
    <col min="7" max="7" width="9.140625" style="847" customWidth="1"/>
    <col min="8" max="8" width="12.7109375" style="847" customWidth="1"/>
    <col min="9" max="9" width="16.42578125" style="397" customWidth="1"/>
    <col min="10" max="10" width="18.5703125" style="397" customWidth="1"/>
    <col min="11" max="11" width="14.140625" style="847" customWidth="1"/>
    <col min="12" max="16384" width="8.85546875" style="847"/>
  </cols>
  <sheetData>
    <row r="1" spans="1:18" x14ac:dyDescent="0.2">
      <c r="D1" s="1139"/>
      <c r="E1" s="1139"/>
      <c r="H1" s="848"/>
      <c r="I1" s="1368" t="s">
        <v>367</v>
      </c>
      <c r="J1" s="1368"/>
    </row>
    <row r="2" spans="1:18" ht="18" x14ac:dyDescent="0.2">
      <c r="A2" s="1369" t="s">
        <v>0</v>
      </c>
      <c r="B2" s="1369"/>
      <c r="C2" s="1369"/>
      <c r="D2" s="1369"/>
      <c r="E2" s="1369"/>
      <c r="F2" s="1369"/>
      <c r="G2" s="1369"/>
      <c r="H2" s="1369"/>
      <c r="I2" s="1369"/>
      <c r="J2" s="1369"/>
    </row>
    <row r="3" spans="1:18" ht="20.25" x14ac:dyDescent="0.2">
      <c r="A3" s="1237" t="s">
        <v>737</v>
      </c>
      <c r="B3" s="1237"/>
      <c r="C3" s="1237"/>
      <c r="D3" s="1237"/>
      <c r="E3" s="1237"/>
      <c r="F3" s="1237"/>
      <c r="G3" s="1237"/>
      <c r="H3" s="1237"/>
      <c r="I3" s="1237"/>
      <c r="J3" s="1237"/>
    </row>
    <row r="4" spans="1:18" s="397" customFormat="1" ht="21" customHeight="1" x14ac:dyDescent="0.2">
      <c r="A4" s="1370" t="s">
        <v>424</v>
      </c>
      <c r="B4" s="1370"/>
      <c r="C4" s="1370"/>
      <c r="D4" s="1370"/>
      <c r="E4" s="1370"/>
      <c r="F4" s="1370"/>
      <c r="G4" s="1370"/>
      <c r="H4" s="1370"/>
      <c r="I4" s="1370"/>
      <c r="J4" s="1370"/>
      <c r="K4" s="1370"/>
    </row>
    <row r="5" spans="1:18" s="397" customFormat="1" ht="12.75" x14ac:dyDescent="0.2">
      <c r="A5" s="1371" t="s">
        <v>157</v>
      </c>
      <c r="B5" s="1371"/>
      <c r="E5" s="1372"/>
      <c r="F5" s="1372"/>
      <c r="G5" s="1372"/>
      <c r="H5" s="1372"/>
      <c r="I5" s="1372" t="s">
        <v>824</v>
      </c>
      <c r="J5" s="1372"/>
      <c r="K5" s="1372"/>
    </row>
    <row r="6" spans="1:18" ht="27" customHeight="1" x14ac:dyDescent="0.2">
      <c r="A6" s="1373" t="s">
        <v>74</v>
      </c>
      <c r="B6" s="1373" t="s">
        <v>37</v>
      </c>
      <c r="C6" s="1378" t="s">
        <v>853</v>
      </c>
      <c r="D6" s="1379"/>
      <c r="E6" s="1378" t="s">
        <v>38</v>
      </c>
      <c r="F6" s="1379"/>
      <c r="G6" s="1378" t="s">
        <v>39</v>
      </c>
      <c r="H6" s="1379"/>
      <c r="I6" s="1380" t="s">
        <v>106</v>
      </c>
      <c r="J6" s="1380"/>
      <c r="K6" s="1373" t="s">
        <v>232</v>
      </c>
      <c r="R6" s="849"/>
    </row>
    <row r="7" spans="1:18" s="346" customFormat="1" ht="39.75" customHeight="1" x14ac:dyDescent="0.2">
      <c r="A7" s="1374"/>
      <c r="B7" s="1374"/>
      <c r="C7" s="240" t="s">
        <v>40</v>
      </c>
      <c r="D7" s="240" t="s">
        <v>105</v>
      </c>
      <c r="E7" s="240" t="s">
        <v>40</v>
      </c>
      <c r="F7" s="240" t="s">
        <v>105</v>
      </c>
      <c r="G7" s="240" t="s">
        <v>40</v>
      </c>
      <c r="H7" s="240" t="s">
        <v>105</v>
      </c>
      <c r="I7" s="240" t="s">
        <v>996</v>
      </c>
      <c r="J7" s="240" t="s">
        <v>997</v>
      </c>
      <c r="K7" s="1374"/>
    </row>
    <row r="8" spans="1:18" x14ac:dyDescent="0.2">
      <c r="A8" s="850">
        <v>1</v>
      </c>
      <c r="B8" s="850">
        <v>2</v>
      </c>
      <c r="C8" s="850">
        <v>3</v>
      </c>
      <c r="D8" s="850">
        <v>4</v>
      </c>
      <c r="E8" s="850">
        <v>5</v>
      </c>
      <c r="F8" s="850">
        <v>6</v>
      </c>
      <c r="G8" s="850">
        <v>7</v>
      </c>
      <c r="H8" s="850">
        <v>8</v>
      </c>
      <c r="I8" s="850">
        <v>9</v>
      </c>
      <c r="J8" s="850">
        <v>10</v>
      </c>
      <c r="K8" s="817">
        <v>11</v>
      </c>
    </row>
    <row r="9" spans="1:18" x14ac:dyDescent="0.2">
      <c r="A9" s="400">
        <v>1</v>
      </c>
      <c r="B9" s="851" t="s">
        <v>885</v>
      </c>
      <c r="C9" s="400">
        <v>845</v>
      </c>
      <c r="D9" s="403">
        <v>530</v>
      </c>
      <c r="E9" s="400">
        <v>509</v>
      </c>
      <c r="F9" s="403">
        <v>311.92</v>
      </c>
      <c r="G9" s="400">
        <v>0</v>
      </c>
      <c r="H9" s="403">
        <v>0</v>
      </c>
      <c r="I9" s="400">
        <v>336</v>
      </c>
      <c r="J9" s="403">
        <v>218.08</v>
      </c>
      <c r="K9" s="400">
        <v>647</v>
      </c>
    </row>
    <row r="10" spans="1:18" x14ac:dyDescent="0.2">
      <c r="A10" s="400">
        <v>2</v>
      </c>
      <c r="B10" s="851" t="s">
        <v>886</v>
      </c>
      <c r="C10" s="400">
        <v>286</v>
      </c>
      <c r="D10" s="403">
        <v>192.35</v>
      </c>
      <c r="E10" s="400">
        <v>154</v>
      </c>
      <c r="F10" s="403">
        <v>96.94</v>
      </c>
      <c r="G10" s="400">
        <v>0</v>
      </c>
      <c r="H10" s="403">
        <v>0</v>
      </c>
      <c r="I10" s="400">
        <v>132</v>
      </c>
      <c r="J10" s="403">
        <v>95.41</v>
      </c>
      <c r="K10" s="400">
        <v>189</v>
      </c>
    </row>
    <row r="11" spans="1:18" x14ac:dyDescent="0.2">
      <c r="A11" s="400">
        <v>3</v>
      </c>
      <c r="B11" s="851" t="s">
        <v>887</v>
      </c>
      <c r="C11" s="400">
        <v>775</v>
      </c>
      <c r="D11" s="403">
        <v>535.65</v>
      </c>
      <c r="E11" s="400">
        <v>689</v>
      </c>
      <c r="F11" s="403">
        <v>410.82</v>
      </c>
      <c r="G11" s="400">
        <v>0</v>
      </c>
      <c r="H11" s="403">
        <v>0</v>
      </c>
      <c r="I11" s="400">
        <v>86</v>
      </c>
      <c r="J11" s="403">
        <v>124.82999999999998</v>
      </c>
      <c r="K11" s="400">
        <v>547</v>
      </c>
    </row>
    <row r="12" spans="1:18" x14ac:dyDescent="0.2">
      <c r="A12" s="400">
        <v>4</v>
      </c>
      <c r="B12" s="851" t="s">
        <v>888</v>
      </c>
      <c r="C12" s="400">
        <v>755</v>
      </c>
      <c r="D12" s="403">
        <v>488.85</v>
      </c>
      <c r="E12" s="400">
        <v>433</v>
      </c>
      <c r="F12" s="403">
        <v>259.44</v>
      </c>
      <c r="G12" s="400">
        <v>0</v>
      </c>
      <c r="H12" s="403">
        <v>0</v>
      </c>
      <c r="I12" s="400">
        <v>322</v>
      </c>
      <c r="J12" s="403">
        <v>229.41000000000003</v>
      </c>
      <c r="K12" s="400">
        <v>577</v>
      </c>
    </row>
    <row r="13" spans="1:18" x14ac:dyDescent="0.2">
      <c r="A13" s="400">
        <v>5</v>
      </c>
      <c r="B13" s="851" t="s">
        <v>889</v>
      </c>
      <c r="C13" s="400">
        <v>584</v>
      </c>
      <c r="D13" s="403">
        <v>402.96</v>
      </c>
      <c r="E13" s="400">
        <v>270</v>
      </c>
      <c r="F13" s="403">
        <v>159.44999999999999</v>
      </c>
      <c r="G13" s="400">
        <v>0</v>
      </c>
      <c r="H13" s="403">
        <v>0</v>
      </c>
      <c r="I13" s="400">
        <v>314</v>
      </c>
      <c r="J13" s="403">
        <v>243.51</v>
      </c>
      <c r="K13" s="400">
        <v>494</v>
      </c>
    </row>
    <row r="14" spans="1:18" x14ac:dyDescent="0.2">
      <c r="A14" s="400">
        <v>6</v>
      </c>
      <c r="B14" s="851" t="s">
        <v>890</v>
      </c>
      <c r="C14" s="400">
        <v>650</v>
      </c>
      <c r="D14" s="403">
        <v>454.92</v>
      </c>
      <c r="E14" s="400">
        <v>431</v>
      </c>
      <c r="F14" s="403">
        <v>221.94</v>
      </c>
      <c r="G14" s="400">
        <v>0</v>
      </c>
      <c r="H14" s="403">
        <v>0</v>
      </c>
      <c r="I14" s="400">
        <v>219</v>
      </c>
      <c r="J14" s="403">
        <v>232.98000000000002</v>
      </c>
      <c r="K14" s="400">
        <v>522</v>
      </c>
    </row>
    <row r="15" spans="1:18" x14ac:dyDescent="0.2">
      <c r="A15" s="400">
        <v>7</v>
      </c>
      <c r="B15" s="851" t="s">
        <v>891</v>
      </c>
      <c r="C15" s="400">
        <v>421</v>
      </c>
      <c r="D15" s="403">
        <v>285.49</v>
      </c>
      <c r="E15" s="400">
        <v>343</v>
      </c>
      <c r="F15" s="403">
        <v>281.52999999999997</v>
      </c>
      <c r="G15" s="400">
        <v>0</v>
      </c>
      <c r="H15" s="403">
        <v>0</v>
      </c>
      <c r="I15" s="400">
        <v>78</v>
      </c>
      <c r="J15" s="403">
        <v>3.9600000000000364</v>
      </c>
      <c r="K15" s="400">
        <v>286</v>
      </c>
    </row>
    <row r="16" spans="1:18" x14ac:dyDescent="0.2">
      <c r="A16" s="400">
        <v>8</v>
      </c>
      <c r="B16" s="851" t="s">
        <v>892</v>
      </c>
      <c r="C16" s="400">
        <v>585</v>
      </c>
      <c r="D16" s="403">
        <v>420.76</v>
      </c>
      <c r="E16" s="400">
        <v>179</v>
      </c>
      <c r="F16" s="403">
        <v>95.82</v>
      </c>
      <c r="G16" s="400">
        <v>0</v>
      </c>
      <c r="H16" s="403">
        <v>0</v>
      </c>
      <c r="I16" s="400">
        <v>406</v>
      </c>
      <c r="J16" s="403">
        <v>324.94</v>
      </c>
      <c r="K16" s="400">
        <v>292</v>
      </c>
    </row>
    <row r="17" spans="1:11" x14ac:dyDescent="0.2">
      <c r="A17" s="400">
        <v>9</v>
      </c>
      <c r="B17" s="851" t="s">
        <v>893</v>
      </c>
      <c r="C17" s="400">
        <v>927</v>
      </c>
      <c r="D17" s="403">
        <v>643.39</v>
      </c>
      <c r="E17" s="400">
        <v>607</v>
      </c>
      <c r="F17" s="403">
        <v>434.4</v>
      </c>
      <c r="G17" s="400">
        <v>0</v>
      </c>
      <c r="H17" s="403">
        <v>0</v>
      </c>
      <c r="I17" s="400">
        <v>320</v>
      </c>
      <c r="J17" s="403">
        <v>208.99</v>
      </c>
      <c r="K17" s="400">
        <v>735</v>
      </c>
    </row>
    <row r="18" spans="1:11" x14ac:dyDescent="0.2">
      <c r="A18" s="400">
        <v>10</v>
      </c>
      <c r="B18" s="851" t="s">
        <v>894</v>
      </c>
      <c r="C18" s="400">
        <v>1004</v>
      </c>
      <c r="D18" s="403">
        <v>715.19</v>
      </c>
      <c r="E18" s="400">
        <v>640</v>
      </c>
      <c r="F18" s="403">
        <v>423.24</v>
      </c>
      <c r="G18" s="400">
        <v>0</v>
      </c>
      <c r="H18" s="403">
        <v>0</v>
      </c>
      <c r="I18" s="400">
        <v>364</v>
      </c>
      <c r="J18" s="403">
        <v>291.95000000000005</v>
      </c>
      <c r="K18" s="400">
        <v>518</v>
      </c>
    </row>
    <row r="19" spans="1:11" x14ac:dyDescent="0.2">
      <c r="A19" s="400">
        <v>11</v>
      </c>
      <c r="B19" s="851" t="s">
        <v>895</v>
      </c>
      <c r="C19" s="400">
        <v>145</v>
      </c>
      <c r="D19" s="403">
        <v>98.18</v>
      </c>
      <c r="E19" s="400">
        <v>106</v>
      </c>
      <c r="F19" s="403">
        <v>70.410175438596497</v>
      </c>
      <c r="G19" s="400">
        <v>0</v>
      </c>
      <c r="H19" s="403">
        <v>0</v>
      </c>
      <c r="I19" s="400">
        <v>39</v>
      </c>
      <c r="J19" s="403">
        <v>27.76982456140351</v>
      </c>
      <c r="K19" s="400">
        <v>40</v>
      </c>
    </row>
    <row r="20" spans="1:11" x14ac:dyDescent="0.2">
      <c r="A20" s="400">
        <v>12</v>
      </c>
      <c r="B20" s="851" t="s">
        <v>896</v>
      </c>
      <c r="C20" s="400">
        <v>265</v>
      </c>
      <c r="D20" s="403">
        <v>206.32</v>
      </c>
      <c r="E20" s="400">
        <v>124</v>
      </c>
      <c r="F20" s="403">
        <v>77.495897618201212</v>
      </c>
      <c r="G20" s="400">
        <v>0</v>
      </c>
      <c r="H20" s="403">
        <v>0</v>
      </c>
      <c r="I20" s="400">
        <v>141</v>
      </c>
      <c r="J20" s="403">
        <v>128.82410238179878</v>
      </c>
      <c r="K20" s="400">
        <v>191</v>
      </c>
    </row>
    <row r="21" spans="1:11" x14ac:dyDescent="0.2">
      <c r="A21" s="400">
        <v>13</v>
      </c>
      <c r="B21" s="851" t="s">
        <v>897</v>
      </c>
      <c r="C21" s="400">
        <v>487</v>
      </c>
      <c r="D21" s="403">
        <v>358.95</v>
      </c>
      <c r="E21" s="400">
        <v>205</v>
      </c>
      <c r="F21" s="403">
        <v>122.90999999999998</v>
      </c>
      <c r="G21" s="400">
        <v>0</v>
      </c>
      <c r="H21" s="403">
        <v>0</v>
      </c>
      <c r="I21" s="400">
        <v>282</v>
      </c>
      <c r="J21" s="403">
        <v>236.04000000000002</v>
      </c>
      <c r="K21" s="400">
        <v>269</v>
      </c>
    </row>
    <row r="22" spans="1:11" x14ac:dyDescent="0.2">
      <c r="A22" s="400">
        <v>14</v>
      </c>
      <c r="B22" s="851" t="s">
        <v>898</v>
      </c>
      <c r="C22" s="400">
        <v>623</v>
      </c>
      <c r="D22" s="403">
        <v>487.05</v>
      </c>
      <c r="E22" s="400">
        <v>315</v>
      </c>
      <c r="F22" s="403">
        <v>202.88526315789471</v>
      </c>
      <c r="G22" s="400">
        <v>0</v>
      </c>
      <c r="H22" s="403">
        <v>0</v>
      </c>
      <c r="I22" s="400">
        <v>308</v>
      </c>
      <c r="J22" s="403">
        <v>284.1647368421053</v>
      </c>
      <c r="K22" s="400">
        <v>348</v>
      </c>
    </row>
    <row r="23" spans="1:11" x14ac:dyDescent="0.2">
      <c r="A23" s="400">
        <v>15</v>
      </c>
      <c r="B23" s="851" t="s">
        <v>899</v>
      </c>
      <c r="C23" s="400">
        <v>290</v>
      </c>
      <c r="D23" s="403">
        <v>220.5</v>
      </c>
      <c r="E23" s="400">
        <v>190</v>
      </c>
      <c r="F23" s="403">
        <v>114</v>
      </c>
      <c r="G23" s="400">
        <v>0</v>
      </c>
      <c r="H23" s="403">
        <v>0</v>
      </c>
      <c r="I23" s="400">
        <v>100</v>
      </c>
      <c r="J23" s="403">
        <v>106.5</v>
      </c>
      <c r="K23" s="400">
        <v>178</v>
      </c>
    </row>
    <row r="24" spans="1:11" x14ac:dyDescent="0.2">
      <c r="A24" s="400">
        <v>16</v>
      </c>
      <c r="B24" s="851" t="s">
        <v>900</v>
      </c>
      <c r="C24" s="400">
        <v>464</v>
      </c>
      <c r="D24" s="403">
        <v>348.16999999999996</v>
      </c>
      <c r="E24" s="400">
        <v>270</v>
      </c>
      <c r="F24" s="403">
        <v>171.00863636363633</v>
      </c>
      <c r="G24" s="400">
        <v>0</v>
      </c>
      <c r="H24" s="403">
        <v>0</v>
      </c>
      <c r="I24" s="400">
        <v>194</v>
      </c>
      <c r="J24" s="403">
        <v>177.16136363636363</v>
      </c>
      <c r="K24" s="400">
        <v>242</v>
      </c>
    </row>
    <row r="25" spans="1:11" x14ac:dyDescent="0.2">
      <c r="A25" s="400">
        <v>17</v>
      </c>
      <c r="B25" s="851" t="s">
        <v>901</v>
      </c>
      <c r="C25" s="400">
        <v>268</v>
      </c>
      <c r="D25" s="403">
        <v>205.8</v>
      </c>
      <c r="E25" s="400">
        <v>148</v>
      </c>
      <c r="F25" s="403">
        <v>100.27500000000001</v>
      </c>
      <c r="G25" s="400">
        <v>0</v>
      </c>
      <c r="H25" s="403">
        <v>0</v>
      </c>
      <c r="I25" s="400">
        <v>120</v>
      </c>
      <c r="J25" s="403">
        <v>105.52500000000001</v>
      </c>
      <c r="K25" s="400">
        <v>110</v>
      </c>
    </row>
    <row r="26" spans="1:11" s="849" customFormat="1" x14ac:dyDescent="0.2">
      <c r="A26" s="400">
        <v>18</v>
      </c>
      <c r="B26" s="851" t="s">
        <v>902</v>
      </c>
      <c r="C26" s="400">
        <v>812</v>
      </c>
      <c r="D26" s="403">
        <v>574.20000000000005</v>
      </c>
      <c r="E26" s="400">
        <v>527</v>
      </c>
      <c r="F26" s="403">
        <v>343.15714285714284</v>
      </c>
      <c r="G26" s="400">
        <v>0</v>
      </c>
      <c r="H26" s="403">
        <v>0</v>
      </c>
      <c r="I26" s="400">
        <v>285</v>
      </c>
      <c r="J26" s="403">
        <v>231.0428571428572</v>
      </c>
      <c r="K26" s="400">
        <v>275</v>
      </c>
    </row>
    <row r="27" spans="1:11" s="849" customFormat="1" x14ac:dyDescent="0.2">
      <c r="A27" s="400">
        <v>19</v>
      </c>
      <c r="B27" s="851" t="s">
        <v>903</v>
      </c>
      <c r="C27" s="400">
        <v>394</v>
      </c>
      <c r="D27" s="403">
        <v>303.89999999999998</v>
      </c>
      <c r="E27" s="400">
        <v>140</v>
      </c>
      <c r="F27" s="403">
        <v>84</v>
      </c>
      <c r="G27" s="400">
        <v>0</v>
      </c>
      <c r="H27" s="403">
        <v>0</v>
      </c>
      <c r="I27" s="400">
        <v>254</v>
      </c>
      <c r="J27" s="403">
        <v>219.89999999999998</v>
      </c>
      <c r="K27" s="400">
        <v>115</v>
      </c>
    </row>
    <row r="28" spans="1:11" s="849" customFormat="1" ht="15.75" thickBot="1" x14ac:dyDescent="0.25">
      <c r="A28" s="400">
        <v>20</v>
      </c>
      <c r="B28" s="851" t="s">
        <v>904</v>
      </c>
      <c r="C28" s="400">
        <v>585</v>
      </c>
      <c r="D28" s="403">
        <v>441</v>
      </c>
      <c r="E28" s="400">
        <v>511</v>
      </c>
      <c r="F28" s="403">
        <v>373.08</v>
      </c>
      <c r="G28" s="400">
        <v>0</v>
      </c>
      <c r="H28" s="403">
        <v>0</v>
      </c>
      <c r="I28" s="400">
        <v>74</v>
      </c>
      <c r="J28" s="403">
        <v>67.920000000000016</v>
      </c>
      <c r="K28" s="400">
        <v>111</v>
      </c>
    </row>
    <row r="29" spans="1:11" s="849" customFormat="1" x14ac:dyDescent="0.2">
      <c r="A29" s="932" t="s">
        <v>1062</v>
      </c>
      <c r="B29" s="920"/>
      <c r="C29" s="787">
        <f>SUM(C9:C28)</f>
        <v>11165</v>
      </c>
      <c r="D29" s="787">
        <f t="shared" ref="D29:K29" si="0">SUM(D9:D28)</f>
        <v>7913.63</v>
      </c>
      <c r="E29" s="787">
        <f t="shared" si="0"/>
        <v>6791</v>
      </c>
      <c r="F29" s="856">
        <f t="shared" si="0"/>
        <v>4354.722115435472</v>
      </c>
      <c r="G29" s="787">
        <f t="shared" si="0"/>
        <v>0</v>
      </c>
      <c r="H29" s="856">
        <f t="shared" si="0"/>
        <v>0</v>
      </c>
      <c r="I29" s="787">
        <f t="shared" si="0"/>
        <v>4374</v>
      </c>
      <c r="J29" s="856">
        <f t="shared" si="0"/>
        <v>3558.9078845645286</v>
      </c>
      <c r="K29" s="787">
        <f t="shared" si="0"/>
        <v>6686</v>
      </c>
    </row>
    <row r="30" spans="1:11" s="849" customFormat="1" ht="14.25" customHeight="1" x14ac:dyDescent="0.2">
      <c r="A30" s="1376" t="s">
        <v>1044</v>
      </c>
      <c r="B30" s="1377"/>
      <c r="C30" s="857">
        <v>650</v>
      </c>
      <c r="D30" s="858">
        <v>480</v>
      </c>
      <c r="E30" s="857">
        <v>327</v>
      </c>
      <c r="F30" s="858">
        <v>223.58</v>
      </c>
      <c r="G30" s="857">
        <v>0</v>
      </c>
      <c r="H30" s="858">
        <v>0</v>
      </c>
      <c r="I30" s="857">
        <v>323</v>
      </c>
      <c r="J30" s="858">
        <v>256.41000000000003</v>
      </c>
      <c r="K30" s="857">
        <v>0</v>
      </c>
    </row>
    <row r="31" spans="1:11" s="849" customFormat="1" ht="15.75" thickBot="1" x14ac:dyDescent="0.25">
      <c r="A31" s="927" t="s">
        <v>36</v>
      </c>
      <c r="B31" s="928"/>
      <c r="C31" s="854">
        <f>SUM(C29:C30)</f>
        <v>11815</v>
      </c>
      <c r="D31" s="854">
        <f t="shared" ref="D31:K31" si="1">SUM(D29:D30)</f>
        <v>8393.630000000001</v>
      </c>
      <c r="E31" s="854">
        <f t="shared" si="1"/>
        <v>7118</v>
      </c>
      <c r="F31" s="855">
        <f t="shared" si="1"/>
        <v>4578.3021154354719</v>
      </c>
      <c r="G31" s="854">
        <f t="shared" si="1"/>
        <v>0</v>
      </c>
      <c r="H31" s="855">
        <f t="shared" si="1"/>
        <v>0</v>
      </c>
      <c r="I31" s="854">
        <f t="shared" si="1"/>
        <v>4697</v>
      </c>
      <c r="J31" s="855">
        <f t="shared" si="1"/>
        <v>3815.3178845645284</v>
      </c>
      <c r="K31" s="854">
        <f t="shared" si="1"/>
        <v>6686</v>
      </c>
    </row>
    <row r="32" spans="1:11" s="849" customFormat="1" x14ac:dyDescent="0.2">
      <c r="A32" s="852" t="s">
        <v>41</v>
      </c>
      <c r="C32" s="853"/>
      <c r="D32" s="853"/>
      <c r="E32" s="853"/>
      <c r="F32" s="853"/>
      <c r="G32" s="853"/>
      <c r="H32" s="853"/>
      <c r="I32" s="853"/>
      <c r="J32" s="853"/>
      <c r="K32" s="853"/>
    </row>
    <row r="33" spans="1:16" s="849" customFormat="1" x14ac:dyDescent="0.2">
      <c r="A33" s="1234" t="s">
        <v>1047</v>
      </c>
      <c r="B33" s="1234"/>
      <c r="C33" s="1234"/>
      <c r="D33" s="1234"/>
      <c r="E33" s="1234"/>
      <c r="F33" s="1234"/>
      <c r="G33" s="1234"/>
      <c r="H33" s="1234"/>
      <c r="I33" s="1234"/>
      <c r="J33" s="1234"/>
      <c r="K33" s="1234"/>
    </row>
    <row r="34" spans="1:16" s="849" customFormat="1" ht="13.15" customHeight="1" x14ac:dyDescent="0.2"/>
    <row r="35" spans="1:16" s="397" customFormat="1" ht="13.15" customHeight="1" x14ac:dyDescent="0.2">
      <c r="A35" s="1375" t="s">
        <v>13</v>
      </c>
      <c r="B35" s="1375"/>
      <c r="C35" s="1375"/>
      <c r="D35" s="1375"/>
      <c r="E35" s="1375"/>
      <c r="F35" s="1375"/>
      <c r="G35" s="1375"/>
      <c r="H35" s="1375"/>
      <c r="I35" s="1375"/>
      <c r="J35" s="1375"/>
      <c r="K35" s="187"/>
      <c r="L35" s="187"/>
      <c r="M35" s="187"/>
      <c r="N35" s="187"/>
      <c r="O35" s="187"/>
      <c r="P35" s="187"/>
    </row>
    <row r="36" spans="1:16" s="397" customFormat="1" ht="12.75" x14ac:dyDescent="0.2">
      <c r="A36" s="346" t="s">
        <v>21</v>
      </c>
      <c r="B36" s="187"/>
      <c r="C36" s="187"/>
      <c r="D36" s="187"/>
      <c r="E36" s="187"/>
      <c r="F36" s="187"/>
      <c r="G36" s="187"/>
      <c r="H36" s="187"/>
      <c r="I36" s="1138" t="s">
        <v>18</v>
      </c>
      <c r="J36" s="1138"/>
      <c r="K36" s="1138"/>
      <c r="L36" s="187"/>
      <c r="M36" s="187"/>
      <c r="N36" s="187"/>
      <c r="O36" s="187"/>
      <c r="P36" s="187"/>
    </row>
    <row r="37" spans="1:16" s="397" customFormat="1" ht="12.75" x14ac:dyDescent="0.2">
      <c r="B37" s="346"/>
      <c r="C37" s="346"/>
      <c r="D37" s="346"/>
      <c r="E37" s="346"/>
      <c r="F37" s="346"/>
      <c r="H37" s="1139"/>
      <c r="I37" s="1139"/>
    </row>
    <row r="38" spans="1:16" x14ac:dyDescent="0.2">
      <c r="A38" s="1367"/>
      <c r="B38" s="1367"/>
      <c r="C38" s="1367"/>
      <c r="D38" s="1367"/>
      <c r="E38" s="1367"/>
      <c r="F38" s="1367"/>
      <c r="G38" s="1367"/>
      <c r="H38" s="1367"/>
      <c r="I38" s="1367"/>
      <c r="J38" s="1367"/>
    </row>
    <row r="39" spans="1:16" ht="15.75" thickBot="1" x14ac:dyDescent="0.25"/>
    <row r="40" spans="1:16" ht="15.75" x14ac:dyDescent="0.2">
      <c r="A40" s="932" t="s">
        <v>1062</v>
      </c>
      <c r="B40" s="920"/>
      <c r="C40" s="970">
        <f>C42-C41</f>
        <v>11488</v>
      </c>
      <c r="D40" s="970">
        <f>D42-D41</f>
        <v>8170.0500000000011</v>
      </c>
      <c r="E40" s="970">
        <f>E42-E41</f>
        <v>6791</v>
      </c>
      <c r="F40" s="971">
        <f>F42-F41</f>
        <v>4354.722115435472</v>
      </c>
      <c r="G40" s="972">
        <v>0</v>
      </c>
      <c r="H40" s="973">
        <v>0</v>
      </c>
      <c r="I40" s="972">
        <f>I42-I41</f>
        <v>4697</v>
      </c>
      <c r="J40" s="973">
        <f>J42-J41</f>
        <v>3815.3178845645284</v>
      </c>
    </row>
    <row r="41" spans="1:16" ht="15.75" x14ac:dyDescent="0.2">
      <c r="A41" s="923" t="s">
        <v>1044</v>
      </c>
      <c r="B41" s="924"/>
      <c r="C41" s="970">
        <v>327</v>
      </c>
      <c r="D41" s="970">
        <v>223.58</v>
      </c>
      <c r="E41" s="970">
        <v>327</v>
      </c>
      <c r="F41" s="970">
        <v>223.58</v>
      </c>
      <c r="G41" s="972">
        <v>0</v>
      </c>
      <c r="H41" s="973">
        <v>0</v>
      </c>
      <c r="I41" s="974">
        <v>0</v>
      </c>
      <c r="J41" s="974">
        <v>0</v>
      </c>
    </row>
    <row r="42" spans="1:16" ht="16.5" thickBot="1" x14ac:dyDescent="0.25">
      <c r="A42" s="927" t="s">
        <v>36</v>
      </c>
      <c r="B42" s="928"/>
      <c r="C42" s="970">
        <v>11815</v>
      </c>
      <c r="D42" s="970">
        <v>8393.630000000001</v>
      </c>
      <c r="E42" s="970">
        <v>7118</v>
      </c>
      <c r="F42" s="971">
        <v>4578.3021154354719</v>
      </c>
      <c r="G42" s="972">
        <v>0</v>
      </c>
      <c r="H42" s="973">
        <v>0</v>
      </c>
      <c r="I42" s="975">
        <v>4697</v>
      </c>
      <c r="J42" s="976">
        <v>3815.3178845645284</v>
      </c>
    </row>
  </sheetData>
  <mergeCells count="21">
    <mergeCell ref="C6:D6"/>
    <mergeCell ref="E6:F6"/>
    <mergeCell ref="G6:H6"/>
    <mergeCell ref="I6:J6"/>
    <mergeCell ref="K6:K7"/>
    <mergeCell ref="A33:K33"/>
    <mergeCell ref="I36:K36"/>
    <mergeCell ref="H37:I37"/>
    <mergeCell ref="A38:J38"/>
    <mergeCell ref="I1:J1"/>
    <mergeCell ref="D1:E1"/>
    <mergeCell ref="A2:J2"/>
    <mergeCell ref="A3:J3"/>
    <mergeCell ref="A4:K4"/>
    <mergeCell ref="A5:B5"/>
    <mergeCell ref="E5:H5"/>
    <mergeCell ref="I5:K5"/>
    <mergeCell ref="A6:A7"/>
    <mergeCell ref="A35:J35"/>
    <mergeCell ref="A30:B30"/>
    <mergeCell ref="B6:B7"/>
  </mergeCells>
  <phoneticPr fontId="0" type="noConversion"/>
  <printOptions horizontalCentered="1"/>
  <pageMargins left="0.5" right="0.5" top="0.23622047244094499" bottom="0" header="0.31496062992126" footer="0.31496062992126"/>
  <pageSetup paperSize="9" scale="98"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R49"/>
  <sheetViews>
    <sheetView view="pageBreakPreview" topLeftCell="A21" zoomScale="90" zoomScaleSheetLayoutView="90" workbookViewId="0">
      <selection activeCell="I45" sqref="I45"/>
    </sheetView>
  </sheetViews>
  <sheetFormatPr defaultRowHeight="15" x14ac:dyDescent="0.25"/>
  <cols>
    <col min="1" max="1" width="4.7109375" style="35" customWidth="1"/>
    <col min="2" max="2" width="11.42578125" style="35" customWidth="1"/>
    <col min="3" max="3" width="11.28515625" style="35" customWidth="1"/>
    <col min="4" max="4" width="15.85546875" style="35" customWidth="1"/>
    <col min="5" max="5" width="9.85546875" style="35" customWidth="1"/>
    <col min="6" max="6" width="13.5703125" style="35" customWidth="1"/>
    <col min="7" max="7" width="9.7109375" style="35" customWidth="1"/>
    <col min="8" max="8" width="10.42578125" style="35" customWidth="1"/>
    <col min="9" max="9" width="15.42578125" style="822" customWidth="1"/>
    <col min="10" max="10" width="16.7109375" style="822" customWidth="1"/>
    <col min="11" max="11" width="15" style="35" customWidth="1"/>
    <col min="12" max="16384" width="9.140625" style="35"/>
  </cols>
  <sheetData>
    <row r="1" spans="1:18" ht="22.9" customHeight="1" x14ac:dyDescent="0.25">
      <c r="D1" s="1383"/>
      <c r="E1" s="1383"/>
      <c r="H1" s="821"/>
      <c r="J1" s="1382" t="s">
        <v>69</v>
      </c>
      <c r="K1" s="1382"/>
    </row>
    <row r="2" spans="1:18" ht="18" x14ac:dyDescent="0.25">
      <c r="A2" s="1384" t="s">
        <v>0</v>
      </c>
      <c r="B2" s="1384"/>
      <c r="C2" s="1384"/>
      <c r="D2" s="1384"/>
      <c r="E2" s="1384"/>
      <c r="F2" s="1384"/>
      <c r="G2" s="1384"/>
      <c r="H2" s="1384"/>
      <c r="I2" s="1384"/>
      <c r="J2" s="1384"/>
    </row>
    <row r="3" spans="1:18" ht="18" x14ac:dyDescent="0.25">
      <c r="A3" s="1384" t="s">
        <v>734</v>
      </c>
      <c r="B3" s="1384"/>
      <c r="C3" s="1384"/>
      <c r="D3" s="1384"/>
      <c r="E3" s="1384"/>
      <c r="F3" s="1384"/>
      <c r="G3" s="1384"/>
      <c r="H3" s="1384"/>
      <c r="I3" s="1384"/>
      <c r="J3" s="1384"/>
    </row>
    <row r="4" spans="1:18" ht="10.5" customHeight="1" x14ac:dyDescent="0.25"/>
    <row r="5" spans="1:18" s="824" customFormat="1" ht="15.75" customHeight="1" x14ac:dyDescent="0.2">
      <c r="A5" s="1390" t="s">
        <v>425</v>
      </c>
      <c r="B5" s="1390"/>
      <c r="C5" s="1390"/>
      <c r="D5" s="1390"/>
      <c r="E5" s="1390"/>
      <c r="F5" s="1390"/>
      <c r="G5" s="1390"/>
      <c r="H5" s="1390"/>
      <c r="I5" s="1390"/>
      <c r="J5" s="1390"/>
      <c r="K5" s="1390"/>
      <c r="L5" s="823"/>
    </row>
    <row r="6" spans="1:18" s="824" customFormat="1" ht="15.75" customHeight="1" x14ac:dyDescent="0.25">
      <c r="A6" s="825"/>
      <c r="B6" s="825"/>
      <c r="C6" s="825"/>
      <c r="D6" s="825"/>
      <c r="E6" s="825"/>
      <c r="F6" s="825"/>
      <c r="G6" s="825"/>
      <c r="H6" s="825"/>
      <c r="I6" s="826"/>
      <c r="J6" s="826"/>
    </row>
    <row r="7" spans="1:18" s="824" customFormat="1" ht="12.75" x14ac:dyDescent="0.2">
      <c r="A7" s="1389" t="s">
        <v>157</v>
      </c>
      <c r="B7" s="1389"/>
      <c r="I7" s="1391" t="s">
        <v>824</v>
      </c>
      <c r="J7" s="1391"/>
      <c r="K7" s="1391"/>
    </row>
    <row r="8" spans="1:18" ht="30" customHeight="1" x14ac:dyDescent="0.25">
      <c r="A8" s="1387" t="s">
        <v>74</v>
      </c>
      <c r="B8" s="1387" t="s">
        <v>37</v>
      </c>
      <c r="C8" s="1385" t="s">
        <v>854</v>
      </c>
      <c r="D8" s="1386"/>
      <c r="E8" s="1385" t="s">
        <v>463</v>
      </c>
      <c r="F8" s="1386"/>
      <c r="G8" s="1385" t="s">
        <v>39</v>
      </c>
      <c r="H8" s="1386"/>
      <c r="I8" s="1380" t="s">
        <v>106</v>
      </c>
      <c r="J8" s="1380"/>
      <c r="K8" s="1387" t="s">
        <v>501</v>
      </c>
      <c r="R8" s="827"/>
    </row>
    <row r="9" spans="1:18" s="57" customFormat="1" ht="46.5" customHeight="1" x14ac:dyDescent="0.2">
      <c r="A9" s="1388"/>
      <c r="B9" s="1388"/>
      <c r="C9" s="828" t="s">
        <v>40</v>
      </c>
      <c r="D9" s="828" t="s">
        <v>105</v>
      </c>
      <c r="E9" s="828" t="s">
        <v>40</v>
      </c>
      <c r="F9" s="828" t="s">
        <v>105</v>
      </c>
      <c r="G9" s="828" t="s">
        <v>40</v>
      </c>
      <c r="H9" s="828" t="s">
        <v>105</v>
      </c>
      <c r="I9" s="240" t="s">
        <v>996</v>
      </c>
      <c r="J9" s="240" t="s">
        <v>998</v>
      </c>
      <c r="K9" s="1388"/>
    </row>
    <row r="10" spans="1:18" x14ac:dyDescent="0.25">
      <c r="A10" s="829">
        <v>1</v>
      </c>
      <c r="B10" s="829">
        <v>2</v>
      </c>
      <c r="C10" s="829">
        <v>3</v>
      </c>
      <c r="D10" s="829">
        <v>4</v>
      </c>
      <c r="E10" s="829">
        <v>5</v>
      </c>
      <c r="F10" s="829">
        <v>6</v>
      </c>
      <c r="G10" s="829">
        <v>7</v>
      </c>
      <c r="H10" s="829">
        <v>8</v>
      </c>
      <c r="I10" s="830">
        <v>9</v>
      </c>
      <c r="J10" s="830">
        <v>10</v>
      </c>
      <c r="K10" s="829">
        <v>11</v>
      </c>
    </row>
    <row r="11" spans="1:18" x14ac:dyDescent="0.25">
      <c r="A11" s="831">
        <v>1</v>
      </c>
      <c r="B11" s="832" t="s">
        <v>885</v>
      </c>
      <c r="C11" s="831">
        <v>1468</v>
      </c>
      <c r="D11" s="833">
        <v>73.400000000000006</v>
      </c>
      <c r="E11" s="831">
        <v>1406</v>
      </c>
      <c r="F11" s="833">
        <v>70.3</v>
      </c>
      <c r="G11" s="831">
        <v>0</v>
      </c>
      <c r="H11" s="833">
        <v>0</v>
      </c>
      <c r="I11" s="834">
        <f>C11-E11</f>
        <v>62</v>
      </c>
      <c r="J11" s="835">
        <v>3.1000000000000085</v>
      </c>
      <c r="K11" s="831">
        <v>8</v>
      </c>
    </row>
    <row r="12" spans="1:18" x14ac:dyDescent="0.25">
      <c r="A12" s="831">
        <v>2</v>
      </c>
      <c r="B12" s="832" t="s">
        <v>886</v>
      </c>
      <c r="C12" s="831">
        <v>465</v>
      </c>
      <c r="D12" s="833">
        <v>23.25</v>
      </c>
      <c r="E12" s="831">
        <v>435</v>
      </c>
      <c r="F12" s="833">
        <v>21.75</v>
      </c>
      <c r="G12" s="831">
        <v>0</v>
      </c>
      <c r="H12" s="833">
        <v>0</v>
      </c>
      <c r="I12" s="834">
        <f t="shared" ref="I12:I30" si="0">C12-E12</f>
        <v>30</v>
      </c>
      <c r="J12" s="835">
        <v>1.5</v>
      </c>
      <c r="K12" s="831">
        <v>1</v>
      </c>
    </row>
    <row r="13" spans="1:18" x14ac:dyDescent="0.25">
      <c r="A13" s="831">
        <v>3</v>
      </c>
      <c r="B13" s="832" t="s">
        <v>887</v>
      </c>
      <c r="C13" s="831">
        <v>1372</v>
      </c>
      <c r="D13" s="833">
        <v>68.600000000000009</v>
      </c>
      <c r="E13" s="831">
        <v>1275</v>
      </c>
      <c r="F13" s="833">
        <v>63.75</v>
      </c>
      <c r="G13" s="831">
        <v>0</v>
      </c>
      <c r="H13" s="833">
        <v>0</v>
      </c>
      <c r="I13" s="834">
        <f t="shared" si="0"/>
        <v>97</v>
      </c>
      <c r="J13" s="835">
        <v>4.8500000000000085</v>
      </c>
      <c r="K13" s="831">
        <v>21</v>
      </c>
    </row>
    <row r="14" spans="1:18" x14ac:dyDescent="0.25">
      <c r="A14" s="831">
        <v>4</v>
      </c>
      <c r="B14" s="832" t="s">
        <v>888</v>
      </c>
      <c r="C14" s="831">
        <v>1327</v>
      </c>
      <c r="D14" s="833">
        <v>66.350000000000009</v>
      </c>
      <c r="E14" s="831">
        <v>1401</v>
      </c>
      <c r="F14" s="833">
        <v>70.05</v>
      </c>
      <c r="G14" s="831">
        <v>0</v>
      </c>
      <c r="H14" s="833">
        <v>0</v>
      </c>
      <c r="I14" s="834">
        <f t="shared" si="0"/>
        <v>-74</v>
      </c>
      <c r="J14" s="835">
        <v>-3.6999999999999886</v>
      </c>
      <c r="K14" s="831">
        <v>25</v>
      </c>
    </row>
    <row r="15" spans="1:18" x14ac:dyDescent="0.25">
      <c r="A15" s="831">
        <v>5</v>
      </c>
      <c r="B15" s="832" t="s">
        <v>889</v>
      </c>
      <c r="C15" s="831">
        <v>998</v>
      </c>
      <c r="D15" s="833">
        <v>49.900000000000006</v>
      </c>
      <c r="E15" s="831">
        <v>1112</v>
      </c>
      <c r="F15" s="833">
        <v>55.6</v>
      </c>
      <c r="G15" s="831">
        <v>0</v>
      </c>
      <c r="H15" s="833">
        <v>0</v>
      </c>
      <c r="I15" s="834">
        <f t="shared" si="0"/>
        <v>-114</v>
      </c>
      <c r="J15" s="835">
        <v>-5.6999999999999957</v>
      </c>
      <c r="K15" s="831">
        <v>38</v>
      </c>
    </row>
    <row r="16" spans="1:18" x14ac:dyDescent="0.25">
      <c r="A16" s="831">
        <v>6</v>
      </c>
      <c r="B16" s="832" t="s">
        <v>890</v>
      </c>
      <c r="C16" s="831">
        <v>1442</v>
      </c>
      <c r="D16" s="833">
        <v>72.100000000000009</v>
      </c>
      <c r="E16" s="831">
        <v>1069</v>
      </c>
      <c r="F16" s="833">
        <v>53.45</v>
      </c>
      <c r="G16" s="831">
        <v>0</v>
      </c>
      <c r="H16" s="833">
        <v>0</v>
      </c>
      <c r="I16" s="834">
        <f t="shared" si="0"/>
        <v>373</v>
      </c>
      <c r="J16" s="835">
        <v>18.650000000000006</v>
      </c>
      <c r="K16" s="831">
        <v>5</v>
      </c>
    </row>
    <row r="17" spans="1:11" x14ac:dyDescent="0.25">
      <c r="A17" s="831">
        <v>7</v>
      </c>
      <c r="B17" s="832" t="s">
        <v>891</v>
      </c>
      <c r="C17" s="831">
        <v>766</v>
      </c>
      <c r="D17" s="833">
        <v>38.300000000000004</v>
      </c>
      <c r="E17" s="831">
        <v>772</v>
      </c>
      <c r="F17" s="833">
        <v>38.6</v>
      </c>
      <c r="G17" s="831">
        <v>0</v>
      </c>
      <c r="H17" s="833">
        <v>0</v>
      </c>
      <c r="I17" s="834">
        <f t="shared" si="0"/>
        <v>-6</v>
      </c>
      <c r="J17" s="835">
        <v>-0.29999999999999716</v>
      </c>
      <c r="K17" s="831">
        <v>0</v>
      </c>
    </row>
    <row r="18" spans="1:11" x14ac:dyDescent="0.25">
      <c r="A18" s="831">
        <v>8</v>
      </c>
      <c r="B18" s="832" t="s">
        <v>892</v>
      </c>
      <c r="C18" s="831">
        <v>845</v>
      </c>
      <c r="D18" s="833">
        <v>42.25</v>
      </c>
      <c r="E18" s="831">
        <v>845</v>
      </c>
      <c r="F18" s="833">
        <v>42.25</v>
      </c>
      <c r="G18" s="831">
        <v>0</v>
      </c>
      <c r="H18" s="833">
        <v>0</v>
      </c>
      <c r="I18" s="834">
        <f t="shared" si="0"/>
        <v>0</v>
      </c>
      <c r="J18" s="835">
        <v>0</v>
      </c>
      <c r="K18" s="831">
        <v>0</v>
      </c>
    </row>
    <row r="19" spans="1:11" x14ac:dyDescent="0.25">
      <c r="A19" s="831">
        <v>9</v>
      </c>
      <c r="B19" s="832" t="s">
        <v>893</v>
      </c>
      <c r="C19" s="831">
        <v>1656</v>
      </c>
      <c r="D19" s="833">
        <v>82.800000000000011</v>
      </c>
      <c r="E19" s="831">
        <v>1729</v>
      </c>
      <c r="F19" s="833">
        <v>86.45</v>
      </c>
      <c r="G19" s="831">
        <v>0</v>
      </c>
      <c r="H19" s="833">
        <v>0</v>
      </c>
      <c r="I19" s="834">
        <f t="shared" si="0"/>
        <v>-73</v>
      </c>
      <c r="J19" s="835">
        <v>-3.6499999999999915</v>
      </c>
      <c r="K19" s="831">
        <v>0</v>
      </c>
    </row>
    <row r="20" spans="1:11" x14ac:dyDescent="0.25">
      <c r="A20" s="831">
        <v>10</v>
      </c>
      <c r="B20" s="832" t="s">
        <v>894</v>
      </c>
      <c r="C20" s="831">
        <v>1401</v>
      </c>
      <c r="D20" s="833">
        <v>70.05</v>
      </c>
      <c r="E20" s="831">
        <v>1376</v>
      </c>
      <c r="F20" s="833">
        <v>68.8</v>
      </c>
      <c r="G20" s="831">
        <v>0</v>
      </c>
      <c r="H20" s="833">
        <v>0</v>
      </c>
      <c r="I20" s="834">
        <f t="shared" si="0"/>
        <v>25</v>
      </c>
      <c r="J20" s="835">
        <v>1.25</v>
      </c>
      <c r="K20" s="831">
        <v>24</v>
      </c>
    </row>
    <row r="21" spans="1:11" x14ac:dyDescent="0.25">
      <c r="A21" s="831">
        <v>11</v>
      </c>
      <c r="B21" s="832" t="s">
        <v>895</v>
      </c>
      <c r="C21" s="831">
        <v>490</v>
      </c>
      <c r="D21" s="833">
        <v>24.5</v>
      </c>
      <c r="E21" s="831">
        <v>423</v>
      </c>
      <c r="F21" s="833">
        <v>21.15</v>
      </c>
      <c r="G21" s="831">
        <v>0</v>
      </c>
      <c r="H21" s="833">
        <v>0</v>
      </c>
      <c r="I21" s="834">
        <f t="shared" si="0"/>
        <v>67</v>
      </c>
      <c r="J21" s="835">
        <v>3.35</v>
      </c>
      <c r="K21" s="831">
        <v>0</v>
      </c>
    </row>
    <row r="22" spans="1:11" x14ac:dyDescent="0.25">
      <c r="A22" s="831">
        <v>12</v>
      </c>
      <c r="B22" s="832" t="s">
        <v>896</v>
      </c>
      <c r="C22" s="831">
        <v>554</v>
      </c>
      <c r="D22" s="833">
        <v>27.7</v>
      </c>
      <c r="E22" s="831">
        <v>493</v>
      </c>
      <c r="F22" s="833">
        <v>24.65</v>
      </c>
      <c r="G22" s="831">
        <v>0</v>
      </c>
      <c r="H22" s="833">
        <v>0</v>
      </c>
      <c r="I22" s="834">
        <f t="shared" si="0"/>
        <v>61</v>
      </c>
      <c r="J22" s="835">
        <v>3.05</v>
      </c>
      <c r="K22" s="831">
        <v>0</v>
      </c>
    </row>
    <row r="23" spans="1:11" x14ac:dyDescent="0.25">
      <c r="A23" s="831">
        <v>13</v>
      </c>
      <c r="B23" s="832" t="s">
        <v>897</v>
      </c>
      <c r="C23" s="831">
        <v>1213</v>
      </c>
      <c r="D23" s="833">
        <v>60.65</v>
      </c>
      <c r="E23" s="831">
        <v>1146</v>
      </c>
      <c r="F23" s="833">
        <v>57.3</v>
      </c>
      <c r="G23" s="831">
        <v>0</v>
      </c>
      <c r="H23" s="833">
        <v>0</v>
      </c>
      <c r="I23" s="834">
        <f t="shared" si="0"/>
        <v>67</v>
      </c>
      <c r="J23" s="835">
        <v>3.35</v>
      </c>
      <c r="K23" s="831">
        <v>0</v>
      </c>
    </row>
    <row r="24" spans="1:11" x14ac:dyDescent="0.25">
      <c r="A24" s="831">
        <v>14</v>
      </c>
      <c r="B24" s="832" t="s">
        <v>898</v>
      </c>
      <c r="C24" s="831">
        <v>1474</v>
      </c>
      <c r="D24" s="833">
        <v>73.7</v>
      </c>
      <c r="E24" s="831">
        <v>1389</v>
      </c>
      <c r="F24" s="833">
        <v>69.45</v>
      </c>
      <c r="G24" s="831">
        <v>0</v>
      </c>
      <c r="H24" s="833">
        <v>0</v>
      </c>
      <c r="I24" s="834">
        <f t="shared" si="0"/>
        <v>85</v>
      </c>
      <c r="J24" s="835">
        <v>4.25</v>
      </c>
      <c r="K24" s="831">
        <v>0</v>
      </c>
    </row>
    <row r="25" spans="1:11" x14ac:dyDescent="0.25">
      <c r="A25" s="831">
        <v>15</v>
      </c>
      <c r="B25" s="832" t="s">
        <v>899</v>
      </c>
      <c r="C25" s="831">
        <v>764</v>
      </c>
      <c r="D25" s="833">
        <v>38.200000000000003</v>
      </c>
      <c r="E25" s="831">
        <v>716</v>
      </c>
      <c r="F25" s="833">
        <v>35.799999999999997</v>
      </c>
      <c r="G25" s="831">
        <v>0</v>
      </c>
      <c r="H25" s="833">
        <v>0</v>
      </c>
      <c r="I25" s="834">
        <f t="shared" si="0"/>
        <v>48</v>
      </c>
      <c r="J25" s="835">
        <v>2.4</v>
      </c>
      <c r="K25" s="831">
        <v>0</v>
      </c>
    </row>
    <row r="26" spans="1:11" x14ac:dyDescent="0.25">
      <c r="A26" s="831">
        <v>16</v>
      </c>
      <c r="B26" s="832" t="s">
        <v>900</v>
      </c>
      <c r="C26" s="831">
        <v>804</v>
      </c>
      <c r="D26" s="833">
        <v>40.200000000000003</v>
      </c>
      <c r="E26" s="831">
        <v>804</v>
      </c>
      <c r="F26" s="833">
        <v>40.200000000000003</v>
      </c>
      <c r="G26" s="831">
        <v>0</v>
      </c>
      <c r="H26" s="833">
        <v>0</v>
      </c>
      <c r="I26" s="834">
        <f t="shared" si="0"/>
        <v>0</v>
      </c>
      <c r="J26" s="835">
        <v>0</v>
      </c>
      <c r="K26" s="831">
        <v>0</v>
      </c>
    </row>
    <row r="27" spans="1:11" x14ac:dyDescent="0.25">
      <c r="A27" s="831">
        <v>17</v>
      </c>
      <c r="B27" s="832" t="s">
        <v>901</v>
      </c>
      <c r="C27" s="831">
        <v>591</v>
      </c>
      <c r="D27" s="833">
        <v>29.55</v>
      </c>
      <c r="E27" s="831">
        <v>344</v>
      </c>
      <c r="F27" s="833">
        <v>17.2</v>
      </c>
      <c r="G27" s="831">
        <v>0</v>
      </c>
      <c r="H27" s="833">
        <v>0</v>
      </c>
      <c r="I27" s="834">
        <f t="shared" si="0"/>
        <v>247</v>
      </c>
      <c r="J27" s="835">
        <v>12.35</v>
      </c>
      <c r="K27" s="831">
        <v>0</v>
      </c>
    </row>
    <row r="28" spans="1:11" x14ac:dyDescent="0.25">
      <c r="A28" s="831">
        <v>18</v>
      </c>
      <c r="B28" s="832" t="s">
        <v>902</v>
      </c>
      <c r="C28" s="831">
        <v>1796</v>
      </c>
      <c r="D28" s="833">
        <v>89.8</v>
      </c>
      <c r="E28" s="831">
        <v>1766</v>
      </c>
      <c r="F28" s="833">
        <v>88.3</v>
      </c>
      <c r="G28" s="831">
        <v>0</v>
      </c>
      <c r="H28" s="833">
        <v>0</v>
      </c>
      <c r="I28" s="834">
        <f t="shared" si="0"/>
        <v>30</v>
      </c>
      <c r="J28" s="835">
        <v>1.5</v>
      </c>
      <c r="K28" s="831">
        <v>0</v>
      </c>
    </row>
    <row r="29" spans="1:11" s="827" customFormat="1" x14ac:dyDescent="0.25">
      <c r="A29" s="831">
        <v>19</v>
      </c>
      <c r="B29" s="832" t="s">
        <v>903</v>
      </c>
      <c r="C29" s="831">
        <v>764</v>
      </c>
      <c r="D29" s="833">
        <v>38.200000000000003</v>
      </c>
      <c r="E29" s="831">
        <v>673</v>
      </c>
      <c r="F29" s="833">
        <v>33.65</v>
      </c>
      <c r="G29" s="831">
        <v>0</v>
      </c>
      <c r="H29" s="833">
        <v>0</v>
      </c>
      <c r="I29" s="834">
        <f t="shared" si="0"/>
        <v>91</v>
      </c>
      <c r="J29" s="835">
        <v>4.55</v>
      </c>
      <c r="K29" s="831">
        <v>0</v>
      </c>
    </row>
    <row r="30" spans="1:11" s="827" customFormat="1" x14ac:dyDescent="0.25">
      <c r="A30" s="831">
        <v>20</v>
      </c>
      <c r="B30" s="832" t="s">
        <v>904</v>
      </c>
      <c r="C30" s="831">
        <v>1744</v>
      </c>
      <c r="D30" s="833">
        <v>87.2</v>
      </c>
      <c r="E30" s="831">
        <v>1577</v>
      </c>
      <c r="F30" s="833">
        <v>78.849999999999994</v>
      </c>
      <c r="G30" s="831">
        <v>0</v>
      </c>
      <c r="H30" s="833">
        <v>0</v>
      </c>
      <c r="I30" s="834">
        <f t="shared" si="0"/>
        <v>167</v>
      </c>
      <c r="J30" s="835">
        <v>8.35</v>
      </c>
      <c r="K30" s="831">
        <v>0</v>
      </c>
    </row>
    <row r="31" spans="1:11" s="827" customFormat="1" x14ac:dyDescent="0.25">
      <c r="A31" s="1393" t="s">
        <v>17</v>
      </c>
      <c r="B31" s="1393"/>
      <c r="C31" s="841">
        <f>SUM(C11:C30)</f>
        <v>21934</v>
      </c>
      <c r="D31" s="842">
        <f t="shared" ref="D31:K31" si="1">SUM(D11:D30)</f>
        <v>1096.7</v>
      </c>
      <c r="E31" s="841">
        <f t="shared" si="1"/>
        <v>20751</v>
      </c>
      <c r="F31" s="842">
        <f t="shared" si="1"/>
        <v>1037.55</v>
      </c>
      <c r="G31" s="841">
        <f t="shared" si="1"/>
        <v>0</v>
      </c>
      <c r="H31" s="842">
        <f t="shared" si="1"/>
        <v>0</v>
      </c>
      <c r="I31" s="841">
        <f t="shared" si="1"/>
        <v>1183</v>
      </c>
      <c r="J31" s="842">
        <f t="shared" si="1"/>
        <v>59.150000000000055</v>
      </c>
      <c r="K31" s="841">
        <f t="shared" si="1"/>
        <v>122</v>
      </c>
    </row>
    <row r="32" spans="1:11" s="827" customFormat="1" x14ac:dyDescent="0.25">
      <c r="A32" s="1394" t="s">
        <v>1044</v>
      </c>
      <c r="B32" s="1394"/>
      <c r="C32" s="843">
        <v>781</v>
      </c>
      <c r="D32" s="844">
        <v>39.049999999999997</v>
      </c>
      <c r="E32" s="843">
        <v>781</v>
      </c>
      <c r="F32" s="844">
        <v>39.049999999999997</v>
      </c>
      <c r="G32" s="843">
        <v>0</v>
      </c>
      <c r="H32" s="844">
        <v>0</v>
      </c>
      <c r="I32" s="843">
        <v>0</v>
      </c>
      <c r="J32" s="844">
        <v>0</v>
      </c>
      <c r="K32" s="843">
        <v>0</v>
      </c>
    </row>
    <row r="33" spans="1:16" s="827" customFormat="1" x14ac:dyDescent="0.25">
      <c r="A33" s="1395" t="s">
        <v>1045</v>
      </c>
      <c r="B33" s="1396"/>
      <c r="C33" s="845">
        <f>SUM(C31:C32)</f>
        <v>22715</v>
      </c>
      <c r="D33" s="845">
        <f t="shared" ref="D33:K33" si="2">SUM(D31:D32)</f>
        <v>1135.75</v>
      </c>
      <c r="E33" s="845">
        <f t="shared" si="2"/>
        <v>21532</v>
      </c>
      <c r="F33" s="846">
        <f t="shared" si="2"/>
        <v>1076.5999999999999</v>
      </c>
      <c r="G33" s="845">
        <f t="shared" si="2"/>
        <v>0</v>
      </c>
      <c r="H33" s="845">
        <f t="shared" si="2"/>
        <v>0</v>
      </c>
      <c r="I33" s="845">
        <f t="shared" si="2"/>
        <v>1183</v>
      </c>
      <c r="J33" s="845">
        <f t="shared" si="2"/>
        <v>59.150000000000055</v>
      </c>
      <c r="K33" s="845">
        <f t="shared" si="2"/>
        <v>122</v>
      </c>
    </row>
    <row r="34" spans="1:16" s="827" customFormat="1" ht="15" customHeight="1" x14ac:dyDescent="0.25">
      <c r="A34" s="836" t="s">
        <v>41</v>
      </c>
      <c r="I34" s="837"/>
      <c r="J34" s="837"/>
      <c r="M34" s="838"/>
    </row>
    <row r="35" spans="1:16" ht="27.75" customHeight="1" x14ac:dyDescent="0.25">
      <c r="A35" s="1397" t="s">
        <v>1046</v>
      </c>
      <c r="B35" s="1398"/>
      <c r="C35" s="1398"/>
      <c r="D35" s="1398"/>
      <c r="E35" s="1398"/>
      <c r="F35" s="1398"/>
      <c r="G35" s="1398"/>
      <c r="H35" s="1398"/>
    </row>
    <row r="36" spans="1:16" s="824" customFormat="1" ht="13.15" customHeight="1" x14ac:dyDescent="0.2">
      <c r="A36" s="1392" t="s">
        <v>13</v>
      </c>
      <c r="B36" s="1392"/>
      <c r="C36" s="1392"/>
      <c r="D36" s="1392"/>
      <c r="E36" s="1392"/>
      <c r="F36" s="1392"/>
      <c r="G36" s="1392"/>
      <c r="H36" s="1392"/>
      <c r="I36" s="1392"/>
      <c r="J36" s="1392"/>
      <c r="K36" s="60"/>
      <c r="L36" s="60"/>
      <c r="M36" s="60"/>
      <c r="N36" s="60"/>
      <c r="O36" s="60"/>
      <c r="P36" s="60"/>
    </row>
    <row r="37" spans="1:16" s="824" customFormat="1" ht="13.15" customHeight="1" x14ac:dyDescent="0.2">
      <c r="A37" s="1392" t="s">
        <v>18</v>
      </c>
      <c r="B37" s="1392"/>
      <c r="C37" s="1392"/>
      <c r="D37" s="1392"/>
      <c r="E37" s="1392"/>
      <c r="F37" s="1392"/>
      <c r="G37" s="1392"/>
      <c r="H37" s="1392"/>
      <c r="I37" s="1392"/>
      <c r="J37" s="1392"/>
      <c r="K37" s="60"/>
      <c r="L37" s="60"/>
      <c r="M37" s="60"/>
      <c r="N37" s="60"/>
      <c r="O37" s="60"/>
      <c r="P37" s="60"/>
    </row>
    <row r="38" spans="1:16" s="824" customFormat="1" ht="12.75" x14ac:dyDescent="0.2">
      <c r="A38" s="57" t="s">
        <v>21</v>
      </c>
      <c r="B38" s="57"/>
      <c r="C38" s="57"/>
      <c r="D38" s="57"/>
      <c r="E38" s="57"/>
      <c r="F38" s="57"/>
      <c r="H38" s="1383"/>
      <c r="I38" s="1383"/>
      <c r="J38" s="839"/>
    </row>
    <row r="39" spans="1:16" x14ac:dyDescent="0.25">
      <c r="A39" s="1381"/>
      <c r="B39" s="1381"/>
      <c r="C39" s="1381"/>
      <c r="D39" s="1381"/>
      <c r="E39" s="1381"/>
      <c r="F39" s="1381"/>
      <c r="G39" s="1381"/>
      <c r="H39" s="1381"/>
      <c r="I39" s="1381"/>
      <c r="J39" s="1381"/>
    </row>
    <row r="40" spans="1:16" x14ac:dyDescent="0.25">
      <c r="C40" s="35">
        <f>C31-E31</f>
        <v>1183</v>
      </c>
      <c r="E40" s="951">
        <f>E33/C33</f>
        <v>0.94791987673343603</v>
      </c>
      <c r="I40" s="951">
        <f>I33/C33</f>
        <v>5.2080123266563944E-2</v>
      </c>
    </row>
    <row r="42" spans="1:16" x14ac:dyDescent="0.25">
      <c r="E42" s="953">
        <f>E31/C31</f>
        <v>0.94606546913467671</v>
      </c>
    </row>
    <row r="44" spans="1:16" ht="15.75" thickBot="1" x14ac:dyDescent="0.3">
      <c r="E44" s="959">
        <f>E45/C45</f>
        <v>0.94057655697579545</v>
      </c>
    </row>
    <row r="45" spans="1:16" ht="15.75" x14ac:dyDescent="0.25">
      <c r="A45" s="932" t="s">
        <v>1062</v>
      </c>
      <c r="B45" s="920"/>
      <c r="C45" s="966">
        <f>C47-C46</f>
        <v>22062</v>
      </c>
      <c r="D45" s="967">
        <f>D47-D46</f>
        <v>1103.1000000000001</v>
      </c>
      <c r="E45" s="966">
        <f>E47-E46</f>
        <v>20751</v>
      </c>
      <c r="F45" s="966">
        <f>F47-F46</f>
        <v>1037.55</v>
      </c>
      <c r="G45" s="966">
        <v>0</v>
      </c>
      <c r="H45" s="966">
        <v>0</v>
      </c>
      <c r="I45" s="966">
        <f>I47-I46</f>
        <v>1311</v>
      </c>
      <c r="J45" s="966">
        <f>J47-J46</f>
        <v>65.550000000000054</v>
      </c>
      <c r="K45" s="966">
        <v>122</v>
      </c>
    </row>
    <row r="46" spans="1:16" ht="15.75" x14ac:dyDescent="0.25">
      <c r="A46" s="923" t="s">
        <v>1044</v>
      </c>
      <c r="B46" s="924"/>
      <c r="C46" s="968">
        <v>781</v>
      </c>
      <c r="D46" s="968">
        <v>39.049999999999997</v>
      </c>
      <c r="E46" s="968">
        <v>781</v>
      </c>
      <c r="F46" s="968">
        <v>39.049999999999997</v>
      </c>
      <c r="G46" s="968">
        <v>0</v>
      </c>
      <c r="H46" s="966">
        <v>0</v>
      </c>
      <c r="I46" s="969">
        <v>0</v>
      </c>
      <c r="J46" s="969">
        <v>0</v>
      </c>
      <c r="K46" s="966">
        <v>0</v>
      </c>
    </row>
    <row r="47" spans="1:16" ht="16.5" thickBot="1" x14ac:dyDescent="0.3">
      <c r="A47" s="927" t="s">
        <v>36</v>
      </c>
      <c r="B47" s="928"/>
      <c r="C47" s="968">
        <v>22843</v>
      </c>
      <c r="D47" s="968">
        <v>1142.1500000000001</v>
      </c>
      <c r="E47" s="968">
        <v>21532</v>
      </c>
      <c r="F47" s="968">
        <v>1076.5999999999999</v>
      </c>
      <c r="G47" s="968">
        <v>0</v>
      </c>
      <c r="H47" s="966">
        <v>0</v>
      </c>
      <c r="I47" s="969">
        <v>1311</v>
      </c>
      <c r="J47" s="969">
        <v>65.550000000000054</v>
      </c>
      <c r="K47" s="966">
        <v>122</v>
      </c>
    </row>
    <row r="48" spans="1:16" x14ac:dyDescent="0.25">
      <c r="A48" s="840"/>
      <c r="B48" s="840"/>
      <c r="C48" s="840"/>
      <c r="D48" s="840"/>
      <c r="E48" s="840"/>
      <c r="F48" s="840"/>
      <c r="G48" s="840"/>
    </row>
    <row r="49" spans="1:7" s="35" customFormat="1" x14ac:dyDescent="0.25">
      <c r="A49" s="840"/>
      <c r="B49" s="840"/>
      <c r="C49" s="840"/>
      <c r="D49" s="840"/>
      <c r="E49" s="840"/>
      <c r="F49" s="840"/>
      <c r="G49" s="840"/>
    </row>
  </sheetData>
  <mergeCells count="22">
    <mergeCell ref="H38:I38"/>
    <mergeCell ref="A31:B31"/>
    <mergeCell ref="A32:B32"/>
    <mergeCell ref="A33:B33"/>
    <mergeCell ref="A35:H35"/>
    <mergeCell ref="A37:J37"/>
    <mergeCell ref="A39:J39"/>
    <mergeCell ref="J1:K1"/>
    <mergeCell ref="I8:J8"/>
    <mergeCell ref="D1:E1"/>
    <mergeCell ref="A2:J2"/>
    <mergeCell ref="A3:J3"/>
    <mergeCell ref="C8:D8"/>
    <mergeCell ref="K8:K9"/>
    <mergeCell ref="A7:B7"/>
    <mergeCell ref="A5:K5"/>
    <mergeCell ref="I7:K7"/>
    <mergeCell ref="A8:A9"/>
    <mergeCell ref="B8:B9"/>
    <mergeCell ref="E8:F8"/>
    <mergeCell ref="G8:H8"/>
    <mergeCell ref="A36:J36"/>
  </mergeCells>
  <phoneticPr fontId="0" type="noConversion"/>
  <printOptions horizontalCentered="1"/>
  <pageMargins left="0.5" right="0.5" top="0.23622047244094499" bottom="0" header="0.31496062992126" footer="0.31496062992126"/>
  <pageSetup paperSize="9" scale="94"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R48"/>
  <sheetViews>
    <sheetView view="pageBreakPreview" topLeftCell="A13" zoomScale="90" zoomScaleSheetLayoutView="90" workbookViewId="0">
      <selection activeCell="I43" sqref="I43"/>
    </sheetView>
  </sheetViews>
  <sheetFormatPr defaultColWidth="9.140625" defaultRowHeight="12.75" x14ac:dyDescent="0.2"/>
  <cols>
    <col min="1" max="1" width="4.7109375" style="358" customWidth="1"/>
    <col min="2" max="2" width="11.140625" style="358" customWidth="1"/>
    <col min="3" max="3" width="8.5703125" style="358" bestFit="1" customWidth="1"/>
    <col min="4" max="4" width="15.85546875" style="358" customWidth="1"/>
    <col min="5" max="5" width="9.7109375" style="358" customWidth="1"/>
    <col min="6" max="6" width="12.42578125" style="358" customWidth="1"/>
    <col min="7" max="7" width="9.28515625" style="358" customWidth="1"/>
    <col min="8" max="8" width="10.42578125" style="358" customWidth="1"/>
    <col min="9" max="9" width="14.28515625" style="358" customWidth="1"/>
    <col min="10" max="10" width="19.28515625" style="358" customWidth="1"/>
    <col min="11" max="11" width="13.5703125" style="358" customWidth="1"/>
    <col min="12" max="16384" width="9.140625" style="358"/>
  </cols>
  <sheetData>
    <row r="1" spans="1:18" ht="22.9" customHeight="1" x14ac:dyDescent="0.2">
      <c r="D1" s="1003"/>
      <c r="E1" s="1003"/>
      <c r="H1" s="453"/>
      <c r="J1" s="1399" t="s">
        <v>464</v>
      </c>
      <c r="K1" s="1399"/>
    </row>
    <row r="2" spans="1:18" ht="18" x14ac:dyDescent="0.2">
      <c r="A2" s="1400" t="s">
        <v>0</v>
      </c>
      <c r="B2" s="1400"/>
      <c r="C2" s="1400"/>
      <c r="D2" s="1400"/>
      <c r="E2" s="1400"/>
      <c r="F2" s="1400"/>
      <c r="G2" s="1400"/>
      <c r="H2" s="1400"/>
      <c r="I2" s="1400"/>
      <c r="J2" s="1400"/>
    </row>
    <row r="3" spans="1:18" ht="18" x14ac:dyDescent="0.2">
      <c r="A3" s="1400" t="s">
        <v>734</v>
      </c>
      <c r="B3" s="1400"/>
      <c r="C3" s="1400"/>
      <c r="D3" s="1400"/>
      <c r="E3" s="1400"/>
      <c r="F3" s="1400"/>
      <c r="G3" s="1400"/>
      <c r="H3" s="1400"/>
      <c r="I3" s="1400"/>
      <c r="J3" s="1400"/>
    </row>
    <row r="4" spans="1:18" ht="10.5" customHeight="1" x14ac:dyDescent="0.2"/>
    <row r="5" spans="1:18" s="303" customFormat="1" ht="18.75" customHeight="1" x14ac:dyDescent="0.2">
      <c r="A5" s="1177" t="s">
        <v>474</v>
      </c>
      <c r="B5" s="1177"/>
      <c r="C5" s="1177"/>
      <c r="D5" s="1177"/>
      <c r="E5" s="1177"/>
      <c r="F5" s="1177"/>
      <c r="G5" s="1177"/>
      <c r="H5" s="1177"/>
      <c r="I5" s="1177"/>
      <c r="J5" s="1177"/>
      <c r="K5" s="1177"/>
      <c r="L5" s="459"/>
    </row>
    <row r="6" spans="1:18" s="303" customFormat="1" ht="15.75" customHeight="1" x14ac:dyDescent="0.2">
      <c r="A6" s="254"/>
      <c r="B6" s="254"/>
      <c r="C6" s="254"/>
      <c r="D6" s="254"/>
      <c r="E6" s="254"/>
      <c r="F6" s="254"/>
      <c r="G6" s="254"/>
      <c r="H6" s="254"/>
      <c r="I6" s="254"/>
      <c r="J6" s="254"/>
    </row>
    <row r="7" spans="1:18" s="303" customFormat="1" x14ac:dyDescent="0.2">
      <c r="A7" s="1040" t="s">
        <v>157</v>
      </c>
      <c r="B7" s="1040"/>
      <c r="I7" s="1014" t="s">
        <v>825</v>
      </c>
      <c r="J7" s="1014"/>
      <c r="K7" s="1014"/>
    </row>
    <row r="8" spans="1:18" ht="31.5" customHeight="1" x14ac:dyDescent="0.2">
      <c r="A8" s="1024" t="s">
        <v>74</v>
      </c>
      <c r="B8" s="1024" t="s">
        <v>37</v>
      </c>
      <c r="C8" s="1036" t="s">
        <v>855</v>
      </c>
      <c r="D8" s="1037"/>
      <c r="E8" s="1036" t="s">
        <v>463</v>
      </c>
      <c r="F8" s="1037"/>
      <c r="G8" s="1036" t="s">
        <v>39</v>
      </c>
      <c r="H8" s="1037"/>
      <c r="I8" s="1023" t="s">
        <v>106</v>
      </c>
      <c r="J8" s="1023"/>
      <c r="K8" s="1024" t="s">
        <v>501</v>
      </c>
      <c r="R8" s="359"/>
    </row>
    <row r="9" spans="1:18" s="226" customFormat="1" ht="42" customHeight="1" x14ac:dyDescent="0.2">
      <c r="A9" s="1025"/>
      <c r="B9" s="1025"/>
      <c r="C9" s="218" t="s">
        <v>40</v>
      </c>
      <c r="D9" s="218" t="s">
        <v>105</v>
      </c>
      <c r="E9" s="218" t="s">
        <v>40</v>
      </c>
      <c r="F9" s="218" t="s">
        <v>105</v>
      </c>
      <c r="G9" s="218" t="s">
        <v>40</v>
      </c>
      <c r="H9" s="218" t="s">
        <v>105</v>
      </c>
      <c r="I9" s="218" t="s">
        <v>996</v>
      </c>
      <c r="J9" s="218" t="s">
        <v>998</v>
      </c>
      <c r="K9" s="1025"/>
    </row>
    <row r="10" spans="1:18" x14ac:dyDescent="0.2">
      <c r="A10" s="29">
        <v>1</v>
      </c>
      <c r="B10" s="29">
        <v>2</v>
      </c>
      <c r="C10" s="29">
        <v>3</v>
      </c>
      <c r="D10" s="29">
        <v>4</v>
      </c>
      <c r="E10" s="29">
        <v>5</v>
      </c>
      <c r="F10" s="29">
        <v>6</v>
      </c>
      <c r="G10" s="29">
        <v>7</v>
      </c>
      <c r="H10" s="29">
        <v>8</v>
      </c>
      <c r="I10" s="29">
        <v>9</v>
      </c>
      <c r="J10" s="29">
        <v>10</v>
      </c>
      <c r="K10" s="29">
        <v>11</v>
      </c>
    </row>
    <row r="11" spans="1:18" x14ac:dyDescent="0.2">
      <c r="A11" s="416">
        <v>1</v>
      </c>
      <c r="B11" s="456" t="s">
        <v>885</v>
      </c>
      <c r="C11" s="416">
        <v>63</v>
      </c>
      <c r="D11" s="457">
        <v>3.1500000000000004</v>
      </c>
      <c r="E11" s="416">
        <v>63</v>
      </c>
      <c r="F11" s="457">
        <v>3.1500000000000004</v>
      </c>
      <c r="G11" s="416">
        <v>0</v>
      </c>
      <c r="H11" s="457">
        <v>0</v>
      </c>
      <c r="I11" s="416">
        <v>0</v>
      </c>
      <c r="J11" s="457">
        <v>0</v>
      </c>
      <c r="K11" s="416">
        <v>0</v>
      </c>
    </row>
    <row r="12" spans="1:18" x14ac:dyDescent="0.2">
      <c r="A12" s="416">
        <v>2</v>
      </c>
      <c r="B12" s="456" t="s">
        <v>886</v>
      </c>
      <c r="C12" s="416">
        <v>24</v>
      </c>
      <c r="D12" s="457">
        <v>1.2000000000000002</v>
      </c>
      <c r="E12" s="416">
        <v>24</v>
      </c>
      <c r="F12" s="457">
        <v>1.2000000000000002</v>
      </c>
      <c r="G12" s="416">
        <v>0</v>
      </c>
      <c r="H12" s="457">
        <v>0</v>
      </c>
      <c r="I12" s="416">
        <v>0</v>
      </c>
      <c r="J12" s="457">
        <v>0</v>
      </c>
      <c r="K12" s="416">
        <v>0</v>
      </c>
    </row>
    <row r="13" spans="1:18" x14ac:dyDescent="0.2">
      <c r="A13" s="416">
        <v>3</v>
      </c>
      <c r="B13" s="456" t="s">
        <v>887</v>
      </c>
      <c r="C13" s="416">
        <v>50</v>
      </c>
      <c r="D13" s="457">
        <v>2.5</v>
      </c>
      <c r="E13" s="416">
        <v>50</v>
      </c>
      <c r="F13" s="457">
        <v>2.5</v>
      </c>
      <c r="G13" s="416">
        <v>0</v>
      </c>
      <c r="H13" s="457">
        <v>0</v>
      </c>
      <c r="I13" s="416">
        <v>0</v>
      </c>
      <c r="J13" s="457">
        <v>0</v>
      </c>
      <c r="K13" s="416">
        <v>0</v>
      </c>
    </row>
    <row r="14" spans="1:18" x14ac:dyDescent="0.2">
      <c r="A14" s="416">
        <v>4</v>
      </c>
      <c r="B14" s="456" t="s">
        <v>888</v>
      </c>
      <c r="C14" s="416">
        <v>41</v>
      </c>
      <c r="D14" s="457">
        <v>2.0500000000000003</v>
      </c>
      <c r="E14" s="416">
        <v>41</v>
      </c>
      <c r="F14" s="457">
        <v>2.0500000000000003</v>
      </c>
      <c r="G14" s="416">
        <v>0</v>
      </c>
      <c r="H14" s="457">
        <v>0</v>
      </c>
      <c r="I14" s="416">
        <v>0</v>
      </c>
      <c r="J14" s="457">
        <v>0</v>
      </c>
      <c r="K14" s="416">
        <v>0</v>
      </c>
    </row>
    <row r="15" spans="1:18" x14ac:dyDescent="0.2">
      <c r="A15" s="416">
        <v>5</v>
      </c>
      <c r="B15" s="456" t="s">
        <v>889</v>
      </c>
      <c r="C15" s="416">
        <v>35</v>
      </c>
      <c r="D15" s="457">
        <v>1.75</v>
      </c>
      <c r="E15" s="416">
        <v>35</v>
      </c>
      <c r="F15" s="457">
        <v>1.75</v>
      </c>
      <c r="G15" s="416">
        <v>0</v>
      </c>
      <c r="H15" s="457">
        <v>0</v>
      </c>
      <c r="I15" s="416">
        <v>0</v>
      </c>
      <c r="J15" s="457">
        <v>0</v>
      </c>
      <c r="K15" s="416">
        <v>0</v>
      </c>
    </row>
    <row r="16" spans="1:18" x14ac:dyDescent="0.2">
      <c r="A16" s="416">
        <v>6</v>
      </c>
      <c r="B16" s="456" t="s">
        <v>890</v>
      </c>
      <c r="C16" s="416">
        <v>40</v>
      </c>
      <c r="D16" s="457">
        <v>2</v>
      </c>
      <c r="E16" s="416">
        <v>40</v>
      </c>
      <c r="F16" s="457">
        <v>2</v>
      </c>
      <c r="G16" s="416">
        <v>0</v>
      </c>
      <c r="H16" s="457">
        <v>0</v>
      </c>
      <c r="I16" s="416">
        <v>0</v>
      </c>
      <c r="J16" s="457">
        <v>0</v>
      </c>
      <c r="K16" s="416">
        <v>0</v>
      </c>
    </row>
    <row r="17" spans="1:11" x14ac:dyDescent="0.2">
      <c r="A17" s="416">
        <v>7</v>
      </c>
      <c r="B17" s="456" t="s">
        <v>891</v>
      </c>
      <c r="C17" s="416">
        <v>35</v>
      </c>
      <c r="D17" s="457">
        <v>1.75</v>
      </c>
      <c r="E17" s="416">
        <v>35</v>
      </c>
      <c r="F17" s="457">
        <v>1.75</v>
      </c>
      <c r="G17" s="416">
        <v>0</v>
      </c>
      <c r="H17" s="457">
        <v>0</v>
      </c>
      <c r="I17" s="416">
        <v>0</v>
      </c>
      <c r="J17" s="457">
        <v>0</v>
      </c>
      <c r="K17" s="416">
        <v>0</v>
      </c>
    </row>
    <row r="18" spans="1:11" x14ac:dyDescent="0.2">
      <c r="A18" s="416">
        <v>8</v>
      </c>
      <c r="B18" s="456" t="s">
        <v>892</v>
      </c>
      <c r="C18" s="416">
        <v>38</v>
      </c>
      <c r="D18" s="457">
        <v>1.9000000000000001</v>
      </c>
      <c r="E18" s="416">
        <v>38</v>
      </c>
      <c r="F18" s="457">
        <v>1.9000000000000001</v>
      </c>
      <c r="G18" s="416">
        <v>0</v>
      </c>
      <c r="H18" s="457">
        <v>0</v>
      </c>
      <c r="I18" s="416">
        <v>0</v>
      </c>
      <c r="J18" s="457">
        <v>0</v>
      </c>
      <c r="K18" s="416">
        <v>0</v>
      </c>
    </row>
    <row r="19" spans="1:11" x14ac:dyDescent="0.2">
      <c r="A19" s="416">
        <v>9</v>
      </c>
      <c r="B19" s="456" t="s">
        <v>893</v>
      </c>
      <c r="C19" s="416">
        <v>48</v>
      </c>
      <c r="D19" s="457">
        <v>2.4000000000000004</v>
      </c>
      <c r="E19" s="416">
        <v>48</v>
      </c>
      <c r="F19" s="457">
        <v>2.4000000000000004</v>
      </c>
      <c r="G19" s="416">
        <v>0</v>
      </c>
      <c r="H19" s="457">
        <v>0</v>
      </c>
      <c r="I19" s="416">
        <v>0</v>
      </c>
      <c r="J19" s="457">
        <v>0</v>
      </c>
      <c r="K19" s="416">
        <v>0</v>
      </c>
    </row>
    <row r="20" spans="1:11" x14ac:dyDescent="0.2">
      <c r="A20" s="416">
        <v>10</v>
      </c>
      <c r="B20" s="456" t="s">
        <v>894</v>
      </c>
      <c r="C20" s="416">
        <v>41</v>
      </c>
      <c r="D20" s="457">
        <v>2.0500000000000003</v>
      </c>
      <c r="E20" s="416">
        <v>41</v>
      </c>
      <c r="F20" s="457">
        <v>2.0500000000000003</v>
      </c>
      <c r="G20" s="416">
        <v>0</v>
      </c>
      <c r="H20" s="457">
        <v>0</v>
      </c>
      <c r="I20" s="416">
        <v>0</v>
      </c>
      <c r="J20" s="457">
        <v>0</v>
      </c>
      <c r="K20" s="416">
        <v>0</v>
      </c>
    </row>
    <row r="21" spans="1:11" x14ac:dyDescent="0.2">
      <c r="A21" s="416">
        <v>11</v>
      </c>
      <c r="B21" s="456" t="s">
        <v>895</v>
      </c>
      <c r="C21" s="416">
        <v>17</v>
      </c>
      <c r="D21" s="457">
        <v>0.85</v>
      </c>
      <c r="E21" s="416">
        <v>17</v>
      </c>
      <c r="F21" s="457">
        <v>0.85</v>
      </c>
      <c r="G21" s="416">
        <v>0</v>
      </c>
      <c r="H21" s="457">
        <v>0</v>
      </c>
      <c r="I21" s="416">
        <v>0</v>
      </c>
      <c r="J21" s="457">
        <v>0</v>
      </c>
      <c r="K21" s="416">
        <v>0</v>
      </c>
    </row>
    <row r="22" spans="1:11" x14ac:dyDescent="0.2">
      <c r="A22" s="416">
        <v>12</v>
      </c>
      <c r="B22" s="456" t="s">
        <v>896</v>
      </c>
      <c r="C22" s="416">
        <v>23</v>
      </c>
      <c r="D22" s="457">
        <v>1.1499999999999999</v>
      </c>
      <c r="E22" s="416">
        <v>23</v>
      </c>
      <c r="F22" s="457">
        <v>1.1499999999999999</v>
      </c>
      <c r="G22" s="416">
        <v>0</v>
      </c>
      <c r="H22" s="457">
        <v>0</v>
      </c>
      <c r="I22" s="416">
        <v>0</v>
      </c>
      <c r="J22" s="457">
        <v>0</v>
      </c>
      <c r="K22" s="416">
        <v>0</v>
      </c>
    </row>
    <row r="23" spans="1:11" x14ac:dyDescent="0.2">
      <c r="A23" s="416">
        <v>13</v>
      </c>
      <c r="B23" s="456" t="s">
        <v>897</v>
      </c>
      <c r="C23" s="416">
        <v>29</v>
      </c>
      <c r="D23" s="457">
        <v>1.45</v>
      </c>
      <c r="E23" s="416">
        <v>29</v>
      </c>
      <c r="F23" s="457">
        <v>1.45</v>
      </c>
      <c r="G23" s="416">
        <v>0</v>
      </c>
      <c r="H23" s="457">
        <v>0</v>
      </c>
      <c r="I23" s="416">
        <v>0</v>
      </c>
      <c r="J23" s="457">
        <v>0</v>
      </c>
      <c r="K23" s="416">
        <v>0</v>
      </c>
    </row>
    <row r="24" spans="1:11" x14ac:dyDescent="0.2">
      <c r="A24" s="416">
        <v>14</v>
      </c>
      <c r="B24" s="456" t="s">
        <v>898</v>
      </c>
      <c r="C24" s="416">
        <v>60</v>
      </c>
      <c r="D24" s="457">
        <v>3</v>
      </c>
      <c r="E24" s="416">
        <v>60</v>
      </c>
      <c r="F24" s="457">
        <v>3</v>
      </c>
      <c r="G24" s="416">
        <v>0</v>
      </c>
      <c r="H24" s="457">
        <v>0</v>
      </c>
      <c r="I24" s="416">
        <v>0</v>
      </c>
      <c r="J24" s="457">
        <v>0</v>
      </c>
      <c r="K24" s="416">
        <v>0</v>
      </c>
    </row>
    <row r="25" spans="1:11" x14ac:dyDescent="0.2">
      <c r="A25" s="416">
        <v>15</v>
      </c>
      <c r="B25" s="456" t="s">
        <v>899</v>
      </c>
      <c r="C25" s="416">
        <v>40</v>
      </c>
      <c r="D25" s="457">
        <v>2</v>
      </c>
      <c r="E25" s="416">
        <v>40</v>
      </c>
      <c r="F25" s="457">
        <v>2</v>
      </c>
      <c r="G25" s="416">
        <v>0</v>
      </c>
      <c r="H25" s="457">
        <v>0</v>
      </c>
      <c r="I25" s="416">
        <v>0</v>
      </c>
      <c r="J25" s="457">
        <v>0</v>
      </c>
      <c r="K25" s="416">
        <v>0</v>
      </c>
    </row>
    <row r="26" spans="1:11" x14ac:dyDescent="0.2">
      <c r="A26" s="416">
        <v>16</v>
      </c>
      <c r="B26" s="456" t="s">
        <v>900</v>
      </c>
      <c r="C26" s="416">
        <v>26</v>
      </c>
      <c r="D26" s="457">
        <v>1.3</v>
      </c>
      <c r="E26" s="416">
        <v>26</v>
      </c>
      <c r="F26" s="457">
        <v>1.3</v>
      </c>
      <c r="G26" s="416">
        <v>0</v>
      </c>
      <c r="H26" s="457">
        <v>0</v>
      </c>
      <c r="I26" s="416">
        <v>0</v>
      </c>
      <c r="J26" s="457">
        <v>0</v>
      </c>
      <c r="K26" s="416">
        <v>0</v>
      </c>
    </row>
    <row r="27" spans="1:11" x14ac:dyDescent="0.2">
      <c r="A27" s="416">
        <v>17</v>
      </c>
      <c r="B27" s="456" t="s">
        <v>901</v>
      </c>
      <c r="C27" s="416">
        <v>12</v>
      </c>
      <c r="D27" s="457">
        <v>0.6</v>
      </c>
      <c r="E27" s="416">
        <v>12</v>
      </c>
      <c r="F27" s="457">
        <v>0.6</v>
      </c>
      <c r="G27" s="416">
        <v>0</v>
      </c>
      <c r="H27" s="457">
        <v>0</v>
      </c>
      <c r="I27" s="416">
        <v>0</v>
      </c>
      <c r="J27" s="457">
        <v>0</v>
      </c>
      <c r="K27" s="416">
        <v>0</v>
      </c>
    </row>
    <row r="28" spans="1:11" s="359" customFormat="1" x14ac:dyDescent="0.2">
      <c r="A28" s="416">
        <v>18</v>
      </c>
      <c r="B28" s="456" t="s">
        <v>902</v>
      </c>
      <c r="C28" s="416">
        <v>60</v>
      </c>
      <c r="D28" s="457">
        <v>3</v>
      </c>
      <c r="E28" s="416">
        <v>60</v>
      </c>
      <c r="F28" s="457">
        <v>3</v>
      </c>
      <c r="G28" s="416">
        <v>0</v>
      </c>
      <c r="H28" s="457">
        <v>0</v>
      </c>
      <c r="I28" s="416">
        <v>0</v>
      </c>
      <c r="J28" s="457">
        <v>0</v>
      </c>
      <c r="K28" s="416">
        <v>0</v>
      </c>
    </row>
    <row r="29" spans="1:11" s="359" customFormat="1" x14ac:dyDescent="0.2">
      <c r="A29" s="416">
        <v>19</v>
      </c>
      <c r="B29" s="456" t="s">
        <v>903</v>
      </c>
      <c r="C29" s="416">
        <v>25</v>
      </c>
      <c r="D29" s="457">
        <v>1.25</v>
      </c>
      <c r="E29" s="416">
        <v>25</v>
      </c>
      <c r="F29" s="457">
        <v>1.25</v>
      </c>
      <c r="G29" s="416">
        <v>0</v>
      </c>
      <c r="H29" s="457">
        <v>0</v>
      </c>
      <c r="I29" s="416">
        <v>0</v>
      </c>
      <c r="J29" s="457">
        <v>0</v>
      </c>
      <c r="K29" s="416">
        <v>0</v>
      </c>
    </row>
    <row r="30" spans="1:11" s="359" customFormat="1" x14ac:dyDescent="0.2">
      <c r="A30" s="416">
        <v>20</v>
      </c>
      <c r="B30" s="456" t="s">
        <v>904</v>
      </c>
      <c r="C30" s="416">
        <v>38</v>
      </c>
      <c r="D30" s="457">
        <v>1.9</v>
      </c>
      <c r="E30" s="416">
        <v>38</v>
      </c>
      <c r="F30" s="457">
        <v>1.9</v>
      </c>
      <c r="G30" s="416">
        <v>0</v>
      </c>
      <c r="H30" s="457">
        <v>0</v>
      </c>
      <c r="I30" s="416">
        <v>0</v>
      </c>
      <c r="J30" s="457">
        <v>0</v>
      </c>
      <c r="K30" s="416">
        <v>0</v>
      </c>
    </row>
    <row r="31" spans="1:11" s="359" customFormat="1" ht="15" customHeight="1" x14ac:dyDescent="0.2">
      <c r="A31" s="1036" t="s">
        <v>17</v>
      </c>
      <c r="B31" s="1037"/>
      <c r="C31" s="218">
        <f>SUM(C11:C30)</f>
        <v>745</v>
      </c>
      <c r="D31" s="218">
        <f t="shared" ref="D31:K31" si="0">SUM(D11:D30)</f>
        <v>37.250000000000007</v>
      </c>
      <c r="E31" s="218">
        <f t="shared" si="0"/>
        <v>745</v>
      </c>
      <c r="F31" s="218">
        <f t="shared" si="0"/>
        <v>37.250000000000007</v>
      </c>
      <c r="G31" s="218">
        <f t="shared" si="0"/>
        <v>0</v>
      </c>
      <c r="H31" s="458">
        <f t="shared" si="0"/>
        <v>0</v>
      </c>
      <c r="I31" s="218">
        <f t="shared" si="0"/>
        <v>0</v>
      </c>
      <c r="J31" s="458">
        <f t="shared" si="0"/>
        <v>0</v>
      </c>
      <c r="K31" s="218">
        <f t="shared" si="0"/>
        <v>0</v>
      </c>
    </row>
    <row r="32" spans="1:11" s="359" customFormat="1" x14ac:dyDescent="0.2"/>
    <row r="33" spans="1:16" s="359" customFormat="1" ht="12.75" customHeight="1" x14ac:dyDescent="0.2">
      <c r="A33" s="1401" t="s">
        <v>41</v>
      </c>
      <c r="B33" s="1401"/>
      <c r="C33" s="1401"/>
      <c r="D33" s="1401"/>
      <c r="E33" s="1401"/>
      <c r="F33" s="1401"/>
      <c r="G33" s="1401"/>
      <c r="H33" s="1401"/>
      <c r="I33" s="1401"/>
      <c r="J33" s="1401"/>
      <c r="K33" s="1401"/>
    </row>
    <row r="34" spans="1:16" ht="15.75" customHeight="1" x14ac:dyDescent="0.2">
      <c r="C34" s="1157"/>
      <c r="D34" s="1157"/>
      <c r="E34" s="1157"/>
      <c r="F34" s="1157"/>
    </row>
    <row r="35" spans="1:16" s="303" customFormat="1" ht="13.9" customHeight="1" x14ac:dyDescent="0.2">
      <c r="A35" s="1040" t="s">
        <v>21</v>
      </c>
      <c r="B35" s="1040"/>
      <c r="C35" s="1040"/>
      <c r="D35" s="226"/>
      <c r="E35" s="226"/>
      <c r="F35" s="226"/>
      <c r="G35" s="226"/>
      <c r="H35" s="226"/>
      <c r="I35" s="1003"/>
      <c r="J35" s="1003"/>
      <c r="K35" s="226"/>
      <c r="L35" s="226"/>
      <c r="M35" s="226"/>
      <c r="N35" s="226"/>
      <c r="O35" s="226"/>
      <c r="P35" s="226"/>
    </row>
    <row r="36" spans="1:16" s="303" customFormat="1" ht="13.15" customHeight="1" x14ac:dyDescent="0.2">
      <c r="A36" s="1014" t="s">
        <v>13</v>
      </c>
      <c r="B36" s="1014"/>
      <c r="C36" s="1014"/>
      <c r="D36" s="1014"/>
      <c r="E36" s="1014"/>
      <c r="F36" s="1014"/>
      <c r="G36" s="1014"/>
      <c r="H36" s="1014"/>
      <c r="I36" s="1014"/>
      <c r="J36" s="1014"/>
      <c r="K36" s="226"/>
      <c r="L36" s="226"/>
      <c r="M36" s="226"/>
      <c r="N36" s="226"/>
      <c r="O36" s="226"/>
      <c r="P36" s="226"/>
    </row>
    <row r="37" spans="1:16" s="303" customFormat="1" ht="13.15" customHeight="1" x14ac:dyDescent="0.2">
      <c r="A37" s="1014" t="s">
        <v>18</v>
      </c>
      <c r="B37" s="1014"/>
      <c r="C37" s="1014"/>
      <c r="D37" s="1014"/>
      <c r="E37" s="1014"/>
      <c r="F37" s="1014"/>
      <c r="G37" s="1014"/>
      <c r="H37" s="1014"/>
      <c r="I37" s="1014"/>
      <c r="J37" s="1014"/>
      <c r="K37" s="226"/>
      <c r="L37" s="226"/>
      <c r="M37" s="226"/>
      <c r="N37" s="226"/>
      <c r="O37" s="226"/>
      <c r="P37" s="226"/>
    </row>
    <row r="38" spans="1:16" s="303" customFormat="1" ht="17.25" customHeight="1" x14ac:dyDescent="0.2">
      <c r="B38" s="226"/>
      <c r="C38" s="226"/>
      <c r="D38" s="226"/>
      <c r="E38" s="226"/>
      <c r="F38" s="226"/>
      <c r="H38" s="1003"/>
      <c r="I38" s="1003"/>
    </row>
    <row r="39" spans="1:16" x14ac:dyDescent="0.2">
      <c r="A39" s="1402"/>
      <c r="B39" s="1402"/>
      <c r="C39" s="1402"/>
      <c r="D39" s="1402"/>
      <c r="E39" s="1402"/>
      <c r="F39" s="1402"/>
      <c r="G39" s="1402"/>
      <c r="H39" s="1402"/>
      <c r="I39" s="1402"/>
      <c r="J39" s="1402"/>
    </row>
    <row r="41" spans="1:16" ht="13.5" thickBot="1" x14ac:dyDescent="0.25"/>
    <row r="42" spans="1:16" ht="15.75" x14ac:dyDescent="0.25">
      <c r="A42" s="932" t="s">
        <v>1062</v>
      </c>
      <c r="B42" s="920"/>
      <c r="C42" s="960">
        <v>780</v>
      </c>
      <c r="D42" s="961">
        <v>39</v>
      </c>
      <c r="E42" s="960">
        <v>780</v>
      </c>
      <c r="F42" s="961">
        <v>39</v>
      </c>
    </row>
    <row r="43" spans="1:16" ht="15.75" x14ac:dyDescent="0.25">
      <c r="A43" s="923" t="s">
        <v>1044</v>
      </c>
      <c r="B43" s="924"/>
      <c r="C43" s="962">
        <v>0</v>
      </c>
      <c r="D43" s="963">
        <v>0</v>
      </c>
      <c r="E43" s="962">
        <v>0</v>
      </c>
      <c r="F43" s="963">
        <v>0</v>
      </c>
    </row>
    <row r="44" spans="1:16" ht="16.5" thickBot="1" x14ac:dyDescent="0.3">
      <c r="A44" s="927" t="s">
        <v>36</v>
      </c>
      <c r="B44" s="928"/>
      <c r="C44" s="964">
        <f>C42+C43</f>
        <v>780</v>
      </c>
      <c r="D44" s="965">
        <f>D42+D43</f>
        <v>39</v>
      </c>
      <c r="E44" s="964">
        <f>E42+E43</f>
        <v>780</v>
      </c>
      <c r="F44" s="965">
        <f>F42+F43</f>
        <v>39</v>
      </c>
      <c r="G44" s="454"/>
    </row>
    <row r="45" spans="1:16" ht="15" x14ac:dyDescent="0.2">
      <c r="A45" s="455"/>
      <c r="B45" s="455"/>
      <c r="C45" s="455"/>
      <c r="D45" s="455"/>
      <c r="E45" s="455"/>
      <c r="F45" s="455"/>
      <c r="G45" s="455"/>
    </row>
    <row r="46" spans="1:16" ht="15" x14ac:dyDescent="0.2">
      <c r="A46" s="455"/>
      <c r="B46" s="455"/>
      <c r="C46" s="455"/>
      <c r="D46" s="455"/>
      <c r="E46" s="455"/>
      <c r="F46" s="455"/>
      <c r="G46" s="455"/>
    </row>
    <row r="47" spans="1:16" ht="15" x14ac:dyDescent="0.2">
      <c r="A47" s="455"/>
      <c r="B47" s="455"/>
      <c r="C47" s="455"/>
      <c r="D47" s="455"/>
      <c r="E47" s="455"/>
      <c r="F47" s="455"/>
      <c r="G47" s="455"/>
    </row>
    <row r="48" spans="1:16" ht="15" x14ac:dyDescent="0.2">
      <c r="A48" s="455"/>
      <c r="B48" s="455"/>
      <c r="C48" s="455"/>
      <c r="D48" s="455"/>
      <c r="E48" s="455"/>
      <c r="F48" s="455"/>
      <c r="G48" s="455"/>
    </row>
  </sheetData>
  <mergeCells count="23">
    <mergeCell ref="A39:J39"/>
    <mergeCell ref="H38:I38"/>
    <mergeCell ref="I7:K7"/>
    <mergeCell ref="K8:K9"/>
    <mergeCell ref="C34:F34"/>
    <mergeCell ref="I35:J35"/>
    <mergeCell ref="A36:J36"/>
    <mergeCell ref="A37:J37"/>
    <mergeCell ref="A31:B31"/>
    <mergeCell ref="A35:C35"/>
    <mergeCell ref="A7:B7"/>
    <mergeCell ref="A8:A9"/>
    <mergeCell ref="B8:B9"/>
    <mergeCell ref="C8:D8"/>
    <mergeCell ref="E8:F8"/>
    <mergeCell ref="G8:H8"/>
    <mergeCell ref="D1:E1"/>
    <mergeCell ref="J1:K1"/>
    <mergeCell ref="A2:J2"/>
    <mergeCell ref="A3:J3"/>
    <mergeCell ref="A33:K33"/>
    <mergeCell ref="A5:K5"/>
    <mergeCell ref="I8:J8"/>
  </mergeCells>
  <printOptions horizontalCentered="1"/>
  <pageMargins left="0.5" right="0.5" top="0.23622047244094499" bottom="0" header="0.31496062992126" footer="0.31496062992126"/>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48"/>
  <sheetViews>
    <sheetView view="pageBreakPreview" topLeftCell="A28" zoomScale="90" zoomScaleNormal="80" zoomScaleSheetLayoutView="90" workbookViewId="0">
      <selection activeCell="E36" sqref="E36:P38"/>
    </sheetView>
  </sheetViews>
  <sheetFormatPr defaultColWidth="9.140625" defaultRowHeight="12.75" x14ac:dyDescent="0.2"/>
  <cols>
    <col min="1" max="1" width="9" style="273" customWidth="1"/>
    <col min="2" max="2" width="7.5703125" style="273" customWidth="1"/>
    <col min="3" max="3" width="7.7109375" style="273" customWidth="1"/>
    <col min="4" max="4" width="12" style="273" customWidth="1"/>
    <col min="5" max="5" width="8.5703125" style="273" customWidth="1"/>
    <col min="6" max="6" width="8.42578125" style="273" customWidth="1"/>
    <col min="7" max="7" width="7.42578125" style="273" customWidth="1"/>
    <col min="8" max="8" width="8.140625" style="273" customWidth="1"/>
    <col min="9" max="9" width="7.85546875" style="273" customWidth="1"/>
    <col min="10" max="10" width="7.5703125" style="273" customWidth="1"/>
    <col min="11" max="11" width="6.85546875" style="273" customWidth="1"/>
    <col min="12" max="13" width="8.140625" style="273" customWidth="1"/>
    <col min="14" max="14" width="7.42578125" style="273" customWidth="1"/>
    <col min="15" max="16" width="6.7109375" style="273" customWidth="1"/>
    <col min="17" max="17" width="7.7109375" style="273" customWidth="1"/>
    <col min="18" max="18" width="6.5703125" style="273" customWidth="1"/>
    <col min="19" max="19" width="9" style="273" customWidth="1"/>
    <col min="20" max="20" width="7.7109375" style="273" customWidth="1"/>
    <col min="21" max="21" width="9.140625" style="273"/>
    <col min="22" max="22" width="13.42578125" style="273" customWidth="1"/>
    <col min="23" max="26" width="9.140625" style="273"/>
    <col min="27" max="27" width="14.42578125" style="273" customWidth="1"/>
    <col min="28" max="30" width="9.140625" style="273"/>
    <col min="31" max="31" width="12.28515625" style="273" customWidth="1"/>
    <col min="32" max="16384" width="9.140625" style="273"/>
  </cols>
  <sheetData>
    <row r="1" spans="1:29" x14ac:dyDescent="0.2">
      <c r="A1" s="273" t="s">
        <v>10</v>
      </c>
      <c r="H1" s="1048"/>
      <c r="I1" s="1048"/>
      <c r="R1" s="1047" t="s">
        <v>56</v>
      </c>
      <c r="S1" s="1047"/>
    </row>
    <row r="2" spans="1:29" x14ac:dyDescent="0.2">
      <c r="A2" s="1048" t="s">
        <v>0</v>
      </c>
      <c r="B2" s="1048"/>
      <c r="C2" s="1048"/>
      <c r="D2" s="1048"/>
      <c r="E2" s="1048"/>
      <c r="F2" s="1048"/>
      <c r="G2" s="1048"/>
      <c r="H2" s="1048"/>
      <c r="I2" s="1048"/>
      <c r="J2" s="1048"/>
      <c r="K2" s="1048"/>
      <c r="L2" s="1048"/>
      <c r="M2" s="1048"/>
      <c r="N2" s="1048"/>
      <c r="O2" s="1048"/>
      <c r="P2" s="1048"/>
      <c r="Q2" s="1048"/>
      <c r="R2" s="1048"/>
      <c r="S2" s="1048"/>
    </row>
    <row r="3" spans="1:29" ht="20.25" customHeight="1" x14ac:dyDescent="0.2">
      <c r="A3" s="1048" t="s">
        <v>734</v>
      </c>
      <c r="B3" s="1048"/>
      <c r="C3" s="1048"/>
      <c r="D3" s="1048"/>
      <c r="E3" s="1048"/>
      <c r="F3" s="1048"/>
      <c r="G3" s="1048"/>
      <c r="H3" s="1048"/>
      <c r="I3" s="1048"/>
      <c r="J3" s="1048"/>
      <c r="K3" s="1048"/>
      <c r="L3" s="1048"/>
      <c r="M3" s="1048"/>
      <c r="N3" s="1048"/>
      <c r="O3" s="1048"/>
      <c r="P3" s="1048"/>
      <c r="Q3" s="1048"/>
      <c r="R3" s="1048"/>
      <c r="S3" s="1048"/>
    </row>
    <row r="4" spans="1:29" x14ac:dyDescent="0.2">
      <c r="A4" s="1049" t="s">
        <v>782</v>
      </c>
      <c r="B4" s="1049"/>
      <c r="C4" s="1049"/>
      <c r="D4" s="1049"/>
      <c r="E4" s="1049"/>
      <c r="F4" s="1049"/>
      <c r="G4" s="1049"/>
      <c r="H4" s="1049"/>
      <c r="I4" s="1049"/>
      <c r="J4" s="1049"/>
      <c r="K4" s="1049"/>
      <c r="L4" s="1049"/>
      <c r="M4" s="1049"/>
      <c r="N4" s="1049"/>
      <c r="O4" s="1049"/>
      <c r="P4" s="1049"/>
      <c r="Q4" s="1049"/>
      <c r="R4" s="1049"/>
      <c r="S4" s="1049"/>
    </row>
    <row r="5" spans="1:29" x14ac:dyDescent="0.2">
      <c r="A5" s="1050" t="s">
        <v>157</v>
      </c>
      <c r="B5" s="1050"/>
    </row>
    <row r="6" spans="1:29" x14ac:dyDescent="0.2">
      <c r="A6" s="1050" t="s">
        <v>164</v>
      </c>
      <c r="B6" s="1050"/>
      <c r="C6" s="1050"/>
      <c r="D6" s="1050"/>
      <c r="E6" s="1050"/>
      <c r="F6" s="1050"/>
      <c r="G6" s="1050"/>
      <c r="H6" s="1050"/>
      <c r="I6" s="1050"/>
      <c r="R6" s="278"/>
      <c r="S6" s="278"/>
    </row>
    <row r="8" spans="1:29" ht="18" customHeight="1" x14ac:dyDescent="0.2">
      <c r="A8" s="211"/>
      <c r="B8" s="1023" t="s">
        <v>43</v>
      </c>
      <c r="C8" s="1023"/>
      <c r="D8" s="1023" t="s">
        <v>44</v>
      </c>
      <c r="E8" s="1023"/>
      <c r="F8" s="1023" t="s">
        <v>45</v>
      </c>
      <c r="G8" s="1023"/>
      <c r="H8" s="1020" t="s">
        <v>46</v>
      </c>
      <c r="I8" s="1020"/>
      <c r="J8" s="1023" t="s">
        <v>47</v>
      </c>
      <c r="K8" s="1023"/>
      <c r="L8" s="20" t="s">
        <v>17</v>
      </c>
      <c r="V8" s="290" t="s">
        <v>1066</v>
      </c>
      <c r="W8" s="290" t="s">
        <v>394</v>
      </c>
      <c r="X8" s="290" t="s">
        <v>394</v>
      </c>
      <c r="AA8" s="290" t="s">
        <v>1037</v>
      </c>
      <c r="AB8" s="290" t="s">
        <v>394</v>
      </c>
      <c r="AC8" s="290" t="s">
        <v>394</v>
      </c>
    </row>
    <row r="9" spans="1:29" s="279" customFormat="1" ht="13.5" customHeight="1" x14ac:dyDescent="0.2">
      <c r="A9" s="212">
        <v>1</v>
      </c>
      <c r="B9" s="1042">
        <v>2</v>
      </c>
      <c r="C9" s="1042"/>
      <c r="D9" s="1042">
        <v>3</v>
      </c>
      <c r="E9" s="1042"/>
      <c r="F9" s="1042">
        <v>4</v>
      </c>
      <c r="G9" s="1042"/>
      <c r="H9" s="1042">
        <v>5</v>
      </c>
      <c r="I9" s="1042"/>
      <c r="J9" s="1042">
        <v>6</v>
      </c>
      <c r="K9" s="1042"/>
      <c r="L9" s="212">
        <v>7</v>
      </c>
      <c r="V9" s="290"/>
      <c r="W9" s="290" t="s">
        <v>1034</v>
      </c>
      <c r="X9" s="290" t="s">
        <v>1040</v>
      </c>
      <c r="Y9" s="273"/>
      <c r="Z9" s="273"/>
      <c r="AA9" s="290"/>
      <c r="AB9" s="290" t="s">
        <v>1034</v>
      </c>
      <c r="AC9" s="290" t="s">
        <v>1040</v>
      </c>
    </row>
    <row r="10" spans="1:29" x14ac:dyDescent="0.2">
      <c r="A10" s="213" t="s">
        <v>48</v>
      </c>
      <c r="B10" s="1033">
        <v>449</v>
      </c>
      <c r="C10" s="1034"/>
      <c r="D10" s="1033">
        <f>1492</f>
        <v>1492</v>
      </c>
      <c r="E10" s="1034"/>
      <c r="F10" s="1033">
        <v>322</v>
      </c>
      <c r="G10" s="1034"/>
      <c r="H10" s="1033">
        <v>1187</v>
      </c>
      <c r="I10" s="1034"/>
      <c r="J10" s="1033">
        <v>3324</v>
      </c>
      <c r="K10" s="1034"/>
      <c r="L10" s="280">
        <f>B10+D10+F10+H10+J10</f>
        <v>6774</v>
      </c>
      <c r="V10" s="290" t="s">
        <v>1035</v>
      </c>
      <c r="W10" s="290">
        <v>17339</v>
      </c>
      <c r="X10" s="290">
        <v>16121</v>
      </c>
      <c r="AA10" s="290" t="s">
        <v>1035</v>
      </c>
      <c r="AB10" s="290">
        <v>179</v>
      </c>
      <c r="AC10" s="290">
        <v>155</v>
      </c>
    </row>
    <row r="11" spans="1:29" x14ac:dyDescent="0.2">
      <c r="A11" s="213" t="s">
        <v>49</v>
      </c>
      <c r="B11" s="1033">
        <v>1829</v>
      </c>
      <c r="C11" s="1034"/>
      <c r="D11" s="1033">
        <f>4740-500</f>
        <v>4240</v>
      </c>
      <c r="E11" s="1034"/>
      <c r="F11" s="1033">
        <v>1453</v>
      </c>
      <c r="G11" s="1034"/>
      <c r="H11" s="1033">
        <f>4666-285</f>
        <v>4381</v>
      </c>
      <c r="I11" s="1034"/>
      <c r="J11" s="1033">
        <f>11674-364</f>
        <v>11310</v>
      </c>
      <c r="K11" s="1034"/>
      <c r="L11" s="280">
        <f>B11+D11+F11+H11+J11</f>
        <v>23213</v>
      </c>
      <c r="V11" s="290"/>
      <c r="W11" s="290"/>
      <c r="X11" s="290"/>
      <c r="AA11" s="290"/>
      <c r="AB11" s="290">
        <v>254</v>
      </c>
      <c r="AC11" s="290">
        <v>229</v>
      </c>
    </row>
    <row r="12" spans="1:29" x14ac:dyDescent="0.2">
      <c r="A12" s="213" t="s">
        <v>17</v>
      </c>
      <c r="B12" s="1045">
        <f>B10+B11</f>
        <v>2278</v>
      </c>
      <c r="C12" s="1046"/>
      <c r="D12" s="1045">
        <f t="shared" ref="D12:L12" si="0">D10+D11</f>
        <v>5732</v>
      </c>
      <c r="E12" s="1046"/>
      <c r="F12" s="1045">
        <f t="shared" si="0"/>
        <v>1775</v>
      </c>
      <c r="G12" s="1046"/>
      <c r="H12" s="1045">
        <f t="shared" si="0"/>
        <v>5568</v>
      </c>
      <c r="I12" s="1046"/>
      <c r="J12" s="1045">
        <f t="shared" si="0"/>
        <v>14634</v>
      </c>
      <c r="K12" s="1046"/>
      <c r="L12" s="281">
        <f t="shared" si="0"/>
        <v>29987</v>
      </c>
      <c r="V12" s="290" t="s">
        <v>1038</v>
      </c>
      <c r="W12" s="290">
        <f>W10+W11</f>
        <v>17339</v>
      </c>
      <c r="X12" s="290">
        <f>X10+X11</f>
        <v>16121</v>
      </c>
      <c r="AA12" s="290" t="s">
        <v>1038</v>
      </c>
      <c r="AB12" s="933">
        <f>AB10+AB11</f>
        <v>433</v>
      </c>
      <c r="AC12" s="933">
        <f>AC10+AC11</f>
        <v>384</v>
      </c>
    </row>
    <row r="13" spans="1:29" x14ac:dyDescent="0.2">
      <c r="A13" s="45"/>
      <c r="B13" s="45"/>
      <c r="C13" s="45"/>
      <c r="D13" s="45"/>
      <c r="E13" s="45"/>
      <c r="F13" s="45"/>
      <c r="G13" s="45"/>
      <c r="H13" s="45"/>
      <c r="I13" s="45"/>
      <c r="J13" s="45"/>
      <c r="K13" s="45"/>
      <c r="L13" s="45"/>
      <c r="V13" s="290" t="s">
        <v>1036</v>
      </c>
      <c r="W13" s="290">
        <v>15055</v>
      </c>
      <c r="X13" s="290">
        <v>13866</v>
      </c>
      <c r="AA13" s="290" t="s">
        <v>1036</v>
      </c>
      <c r="AB13" s="290">
        <v>148</v>
      </c>
      <c r="AC13" s="290">
        <v>154</v>
      </c>
    </row>
    <row r="14" spans="1:29" x14ac:dyDescent="0.2">
      <c r="A14" s="1035" t="s">
        <v>415</v>
      </c>
      <c r="B14" s="1035"/>
      <c r="C14" s="1035"/>
      <c r="D14" s="1035"/>
      <c r="E14" s="1035"/>
      <c r="F14" s="1035"/>
      <c r="G14" s="1035"/>
      <c r="H14" s="45"/>
      <c r="I14" s="45"/>
      <c r="J14" s="45"/>
      <c r="K14" s="45"/>
      <c r="L14" s="45"/>
      <c r="V14" s="290"/>
      <c r="W14" s="290"/>
      <c r="X14" s="290"/>
      <c r="AA14" s="290"/>
      <c r="AB14" s="290">
        <v>293</v>
      </c>
      <c r="AC14" s="290">
        <v>326</v>
      </c>
    </row>
    <row r="15" spans="1:29" ht="12.75" customHeight="1" x14ac:dyDescent="0.2">
      <c r="A15" s="1036" t="s">
        <v>172</v>
      </c>
      <c r="B15" s="1037"/>
      <c r="C15" s="1023" t="s">
        <v>198</v>
      </c>
      <c r="D15" s="1023"/>
      <c r="E15" s="213" t="s">
        <v>17</v>
      </c>
      <c r="I15" s="45"/>
      <c r="J15" s="45"/>
      <c r="K15" s="45"/>
      <c r="L15" s="45"/>
      <c r="V15" s="290" t="s">
        <v>1038</v>
      </c>
      <c r="W15" s="290">
        <f>W13+W14</f>
        <v>15055</v>
      </c>
      <c r="X15" s="290">
        <f>X13+X14</f>
        <v>13866</v>
      </c>
      <c r="AA15" s="290" t="s">
        <v>1038</v>
      </c>
      <c r="AB15" s="933">
        <f>AB13+AB14</f>
        <v>441</v>
      </c>
      <c r="AC15" s="933">
        <f>AC13+AC14</f>
        <v>480</v>
      </c>
    </row>
    <row r="16" spans="1:29" ht="15.75" x14ac:dyDescent="0.2">
      <c r="A16" s="1038">
        <v>900</v>
      </c>
      <c r="B16" s="1039"/>
      <c r="C16" s="1038">
        <v>100</v>
      </c>
      <c r="D16" s="1039"/>
      <c r="E16" s="282">
        <v>1000</v>
      </c>
      <c r="I16" s="45"/>
      <c r="J16" s="45"/>
      <c r="K16" s="45"/>
      <c r="L16" s="45"/>
      <c r="V16" s="290" t="s">
        <v>1039</v>
      </c>
      <c r="W16" s="757">
        <f>W12+W15</f>
        <v>32394</v>
      </c>
      <c r="X16" s="757">
        <f>X12+X15</f>
        <v>29987</v>
      </c>
      <c r="AA16" s="290" t="s">
        <v>1039</v>
      </c>
      <c r="AB16" s="758">
        <f>AB12+AB15</f>
        <v>874</v>
      </c>
      <c r="AC16" s="758">
        <f>AC12+AC15</f>
        <v>864</v>
      </c>
    </row>
    <row r="17" spans="1:38" ht="15.75" x14ac:dyDescent="0.2">
      <c r="A17" s="1045"/>
      <c r="B17" s="1046"/>
      <c r="C17" s="1045"/>
      <c r="D17" s="1046"/>
      <c r="E17" s="213"/>
      <c r="I17" s="45"/>
      <c r="J17" s="45"/>
      <c r="K17" s="45"/>
      <c r="L17" s="45"/>
      <c r="V17" s="758" t="s">
        <v>840</v>
      </c>
      <c r="W17" s="758">
        <f>W16+AB16</f>
        <v>33268</v>
      </c>
      <c r="X17" s="758">
        <f>X16+AC16</f>
        <v>30851</v>
      </c>
    </row>
    <row r="18" spans="1:38" x14ac:dyDescent="0.2">
      <c r="A18" s="283"/>
      <c r="B18" s="283"/>
      <c r="C18" s="283"/>
      <c r="D18" s="283"/>
      <c r="E18" s="283"/>
      <c r="F18" s="283"/>
      <c r="G18" s="283"/>
      <c r="H18" s="45"/>
      <c r="I18" s="45"/>
      <c r="J18" s="45"/>
      <c r="K18" s="45"/>
      <c r="L18" s="45"/>
    </row>
    <row r="19" spans="1:38" ht="19.149999999999999" customHeight="1" thickBot="1" x14ac:dyDescent="0.25">
      <c r="A19" s="1040" t="s">
        <v>165</v>
      </c>
      <c r="B19" s="1040"/>
      <c r="C19" s="1040"/>
      <c r="D19" s="1040"/>
      <c r="E19" s="1040"/>
      <c r="F19" s="1040"/>
      <c r="G19" s="1040"/>
      <c r="H19" s="1040"/>
      <c r="I19" s="1040"/>
      <c r="J19" s="1040"/>
      <c r="K19" s="1040"/>
      <c r="L19" s="1040"/>
      <c r="M19" s="1040"/>
      <c r="N19" s="1040"/>
      <c r="O19" s="1040"/>
      <c r="P19" s="1040"/>
      <c r="Q19" s="1040"/>
      <c r="R19" s="1040"/>
      <c r="S19" s="1040"/>
    </row>
    <row r="20" spans="1:38" ht="16.5" customHeight="1" thickBot="1" x14ac:dyDescent="0.25">
      <c r="A20" s="1023" t="s">
        <v>23</v>
      </c>
      <c r="B20" s="1023" t="s">
        <v>50</v>
      </c>
      <c r="C20" s="1023"/>
      <c r="D20" s="1023"/>
      <c r="E20" s="1020" t="s">
        <v>24</v>
      </c>
      <c r="F20" s="1020"/>
      <c r="G20" s="1020"/>
      <c r="H20" s="1020"/>
      <c r="I20" s="1020"/>
      <c r="J20" s="1020"/>
      <c r="K20" s="1020"/>
      <c r="L20" s="1020"/>
      <c r="M20" s="1020" t="s">
        <v>25</v>
      </c>
      <c r="N20" s="1020"/>
      <c r="O20" s="1020"/>
      <c r="P20" s="1020"/>
      <c r="Q20" s="1020"/>
      <c r="R20" s="1020"/>
      <c r="S20" s="1020"/>
      <c r="T20" s="1020"/>
      <c r="V20" s="986" t="s">
        <v>1065</v>
      </c>
      <c r="AA20" s="986" t="s">
        <v>1065</v>
      </c>
      <c r="AE20" s="936" t="s">
        <v>1065</v>
      </c>
    </row>
    <row r="21" spans="1:38" ht="42" customHeight="1" thickBot="1" x14ac:dyDescent="0.25">
      <c r="A21" s="1023"/>
      <c r="B21" s="1023"/>
      <c r="C21" s="1023"/>
      <c r="D21" s="1023"/>
      <c r="E21" s="1036" t="s">
        <v>131</v>
      </c>
      <c r="F21" s="1037"/>
      <c r="G21" s="1036" t="s">
        <v>166</v>
      </c>
      <c r="H21" s="1037"/>
      <c r="I21" s="1023" t="s">
        <v>51</v>
      </c>
      <c r="J21" s="1023"/>
      <c r="K21" s="1036" t="s">
        <v>95</v>
      </c>
      <c r="L21" s="1037"/>
      <c r="M21" s="1036" t="s">
        <v>96</v>
      </c>
      <c r="N21" s="1037"/>
      <c r="O21" s="1036" t="s">
        <v>166</v>
      </c>
      <c r="P21" s="1037"/>
      <c r="Q21" s="1023" t="s">
        <v>51</v>
      </c>
      <c r="R21" s="1023"/>
      <c r="S21" s="1023" t="s">
        <v>95</v>
      </c>
      <c r="T21" s="1023"/>
      <c r="V21" s="986" t="s">
        <v>1064</v>
      </c>
      <c r="AA21" s="987" t="s">
        <v>1067</v>
      </c>
      <c r="AE21" s="936" t="s">
        <v>1063</v>
      </c>
    </row>
    <row r="22" spans="1:38" s="279" customFormat="1" ht="15.75" customHeight="1" x14ac:dyDescent="0.2">
      <c r="A22" s="212">
        <v>1</v>
      </c>
      <c r="B22" s="1043">
        <v>2</v>
      </c>
      <c r="C22" s="1057"/>
      <c r="D22" s="1044"/>
      <c r="E22" s="1043">
        <v>3</v>
      </c>
      <c r="F22" s="1044"/>
      <c r="G22" s="1043">
        <v>4</v>
      </c>
      <c r="H22" s="1044"/>
      <c r="I22" s="1042">
        <v>5</v>
      </c>
      <c r="J22" s="1042"/>
      <c r="K22" s="1042">
        <v>6</v>
      </c>
      <c r="L22" s="1042"/>
      <c r="M22" s="1043">
        <v>3</v>
      </c>
      <c r="N22" s="1044"/>
      <c r="O22" s="1043">
        <v>4</v>
      </c>
      <c r="P22" s="1044"/>
      <c r="Q22" s="1042">
        <v>5</v>
      </c>
      <c r="R22" s="1042"/>
      <c r="S22" s="1042">
        <v>6</v>
      </c>
      <c r="T22" s="1042"/>
      <c r="V22" s="988" t="s">
        <v>1058</v>
      </c>
      <c r="W22" s="989" t="s">
        <v>1035</v>
      </c>
      <c r="X22" s="990" t="s">
        <v>1036</v>
      </c>
      <c r="AA22" s="988" t="s">
        <v>1058</v>
      </c>
      <c r="AB22" s="989" t="s">
        <v>1035</v>
      </c>
      <c r="AC22" s="990" t="s">
        <v>1036</v>
      </c>
      <c r="AE22" s="912" t="s">
        <v>1058</v>
      </c>
      <c r="AF22" s="913" t="s">
        <v>1035</v>
      </c>
      <c r="AG22" s="914" t="s">
        <v>1036</v>
      </c>
    </row>
    <row r="23" spans="1:38" ht="27.75" customHeight="1" x14ac:dyDescent="0.2">
      <c r="A23" s="213">
        <v>1</v>
      </c>
      <c r="B23" s="1054" t="s">
        <v>473</v>
      </c>
      <c r="C23" s="1055"/>
      <c r="D23" s="1056"/>
      <c r="E23" s="1033">
        <v>100</v>
      </c>
      <c r="F23" s="1034"/>
      <c r="G23" s="1045" t="s">
        <v>342</v>
      </c>
      <c r="H23" s="1046"/>
      <c r="I23" s="1029">
        <v>450</v>
      </c>
      <c r="J23" s="1029"/>
      <c r="K23" s="1029">
        <v>12</v>
      </c>
      <c r="L23" s="1029"/>
      <c r="M23" s="1033">
        <v>150</v>
      </c>
      <c r="N23" s="1034"/>
      <c r="O23" s="1045" t="s">
        <v>342</v>
      </c>
      <c r="P23" s="1046"/>
      <c r="Q23" s="1029">
        <v>700</v>
      </c>
      <c r="R23" s="1029"/>
      <c r="S23" s="1029">
        <v>20</v>
      </c>
      <c r="T23" s="1029"/>
      <c r="V23" s="991" t="s">
        <v>1053</v>
      </c>
      <c r="W23" s="955">
        <v>464832</v>
      </c>
      <c r="X23" s="910">
        <v>236929</v>
      </c>
      <c r="Y23" s="273" t="s">
        <v>1059</v>
      </c>
      <c r="AA23" s="991" t="s">
        <v>1053</v>
      </c>
      <c r="AB23" s="955">
        <v>466645</v>
      </c>
      <c r="AC23" s="910">
        <v>234414</v>
      </c>
      <c r="AE23" s="911" t="s">
        <v>1053</v>
      </c>
      <c r="AF23" s="812">
        <v>451198</v>
      </c>
      <c r="AG23" s="910">
        <v>228275</v>
      </c>
    </row>
    <row r="24" spans="1:38" ht="15" x14ac:dyDescent="0.2">
      <c r="A24" s="213">
        <v>2</v>
      </c>
      <c r="B24" s="1051" t="s">
        <v>52</v>
      </c>
      <c r="C24" s="1052"/>
      <c r="D24" s="1053"/>
      <c r="E24" s="1033">
        <v>20</v>
      </c>
      <c r="F24" s="1034"/>
      <c r="G24" s="1031">
        <v>1.37</v>
      </c>
      <c r="H24" s="1032"/>
      <c r="I24" s="1029" t="s">
        <v>907</v>
      </c>
      <c r="J24" s="1029"/>
      <c r="K24" s="1029" t="s">
        <v>907</v>
      </c>
      <c r="L24" s="1029"/>
      <c r="M24" s="1033">
        <v>30</v>
      </c>
      <c r="N24" s="1034"/>
      <c r="O24" s="1031">
        <v>2.06</v>
      </c>
      <c r="P24" s="1032"/>
      <c r="Q24" s="1029" t="s">
        <v>907</v>
      </c>
      <c r="R24" s="1029"/>
      <c r="S24" s="1029" t="s">
        <v>907</v>
      </c>
      <c r="T24" s="1029"/>
      <c r="V24" s="991" t="s">
        <v>1054</v>
      </c>
      <c r="W24" s="955">
        <v>435288</v>
      </c>
      <c r="X24" s="910">
        <v>233786</v>
      </c>
      <c r="AA24" s="991" t="s">
        <v>1054</v>
      </c>
      <c r="AB24" s="955">
        <v>410077</v>
      </c>
      <c r="AC24" s="910">
        <v>217583</v>
      </c>
      <c r="AE24" s="911" t="s">
        <v>1054</v>
      </c>
      <c r="AF24" s="812">
        <v>399561</v>
      </c>
      <c r="AG24" s="910">
        <v>217889</v>
      </c>
    </row>
    <row r="25" spans="1:38" ht="15" x14ac:dyDescent="0.2">
      <c r="A25" s="213">
        <v>3</v>
      </c>
      <c r="B25" s="1051" t="s">
        <v>167</v>
      </c>
      <c r="C25" s="1052"/>
      <c r="D25" s="1053"/>
      <c r="E25" s="1033">
        <v>50</v>
      </c>
      <c r="F25" s="1034"/>
      <c r="G25" s="1031">
        <v>1.03</v>
      </c>
      <c r="H25" s="1032"/>
      <c r="I25" s="1029" t="s">
        <v>907</v>
      </c>
      <c r="J25" s="1029"/>
      <c r="K25" s="1029" t="s">
        <v>907</v>
      </c>
      <c r="L25" s="1029"/>
      <c r="M25" s="1033">
        <v>75</v>
      </c>
      <c r="N25" s="1034"/>
      <c r="O25" s="1031">
        <v>1.55</v>
      </c>
      <c r="P25" s="1032"/>
      <c r="Q25" s="1029" t="s">
        <v>907</v>
      </c>
      <c r="R25" s="1029"/>
      <c r="S25" s="1029" t="s">
        <v>907</v>
      </c>
      <c r="T25" s="1029"/>
      <c r="V25" s="991" t="s">
        <v>1055</v>
      </c>
      <c r="W25" s="955">
        <v>258831</v>
      </c>
      <c r="X25" s="910">
        <v>129857</v>
      </c>
      <c r="AA25" s="991" t="s">
        <v>1055</v>
      </c>
      <c r="AB25" s="955">
        <v>258831</v>
      </c>
      <c r="AC25" s="910">
        <v>129857</v>
      </c>
      <c r="AE25" s="911" t="s">
        <v>1055</v>
      </c>
      <c r="AF25" s="812">
        <v>258831</v>
      </c>
      <c r="AG25" s="910">
        <v>129857</v>
      </c>
    </row>
    <row r="26" spans="1:38" ht="15" x14ac:dyDescent="0.2">
      <c r="A26" s="213">
        <v>4</v>
      </c>
      <c r="B26" s="1051" t="s">
        <v>53</v>
      </c>
      <c r="C26" s="1052"/>
      <c r="D26" s="1053"/>
      <c r="E26" s="1033">
        <v>5</v>
      </c>
      <c r="F26" s="1034"/>
      <c r="G26" s="1031">
        <v>0.65</v>
      </c>
      <c r="H26" s="1032"/>
      <c r="I26" s="1029" t="s">
        <v>907</v>
      </c>
      <c r="J26" s="1029"/>
      <c r="K26" s="1029" t="s">
        <v>907</v>
      </c>
      <c r="L26" s="1029"/>
      <c r="M26" s="1033">
        <v>7.5</v>
      </c>
      <c r="N26" s="1034"/>
      <c r="O26" s="1031">
        <v>0.98</v>
      </c>
      <c r="P26" s="1032"/>
      <c r="Q26" s="1029" t="s">
        <v>907</v>
      </c>
      <c r="R26" s="1029"/>
      <c r="S26" s="1029" t="s">
        <v>907</v>
      </c>
      <c r="T26" s="1029"/>
      <c r="V26" s="991" t="s">
        <v>1057</v>
      </c>
      <c r="W26" s="955">
        <f>AVERAGE(W23:W25)</f>
        <v>386317</v>
      </c>
      <c r="X26" s="910">
        <f>AVERAGE(X23:X25)</f>
        <v>200190.66666666666</v>
      </c>
      <c r="AA26" s="991" t="s">
        <v>1057</v>
      </c>
      <c r="AB26" s="955">
        <f>AVERAGE(AB23:AB25)</f>
        <v>378517.66666666669</v>
      </c>
      <c r="AC26" s="910">
        <f>AVERAGE(AC23:AC25)</f>
        <v>193951.33333333334</v>
      </c>
      <c r="AE26" s="911" t="s">
        <v>1057</v>
      </c>
      <c r="AF26" s="937">
        <f>AVERAGE(AF23:AF25)</f>
        <v>369863.33333333331</v>
      </c>
      <c r="AG26" s="938">
        <f>AVERAGE(AG23:AG25)</f>
        <v>192007</v>
      </c>
    </row>
    <row r="27" spans="1:38" ht="15.75" thickBot="1" x14ac:dyDescent="0.25">
      <c r="A27" s="213">
        <v>5</v>
      </c>
      <c r="B27" s="1051" t="s">
        <v>54</v>
      </c>
      <c r="C27" s="1052"/>
      <c r="D27" s="1053"/>
      <c r="E27" s="1033" t="s">
        <v>913</v>
      </c>
      <c r="F27" s="1034"/>
      <c r="G27" s="1031">
        <v>0.64</v>
      </c>
      <c r="H27" s="1032"/>
      <c r="I27" s="1029" t="s">
        <v>907</v>
      </c>
      <c r="J27" s="1029"/>
      <c r="K27" s="1029" t="s">
        <v>907</v>
      </c>
      <c r="L27" s="1029"/>
      <c r="M27" s="1033" t="s">
        <v>913</v>
      </c>
      <c r="N27" s="1034"/>
      <c r="O27" s="1031">
        <v>0.94</v>
      </c>
      <c r="P27" s="1032"/>
      <c r="Q27" s="1029" t="s">
        <v>907</v>
      </c>
      <c r="R27" s="1029"/>
      <c r="S27" s="1029" t="s">
        <v>907</v>
      </c>
      <c r="T27" s="1029"/>
      <c r="V27" s="992"/>
      <c r="W27" s="956"/>
      <c r="X27" s="916"/>
      <c r="AA27" s="992"/>
      <c r="AB27" s="956"/>
      <c r="AC27" s="916"/>
      <c r="AE27" s="915"/>
      <c r="AF27" s="815"/>
      <c r="AG27" s="916"/>
    </row>
    <row r="28" spans="1:38" ht="15.75" thickBot="1" x14ac:dyDescent="0.25">
      <c r="A28" s="213">
        <v>6</v>
      </c>
      <c r="B28" s="1051" t="s">
        <v>55</v>
      </c>
      <c r="C28" s="1052"/>
      <c r="D28" s="1053"/>
      <c r="E28" s="1033" t="s">
        <v>913</v>
      </c>
      <c r="F28" s="1034"/>
      <c r="G28" s="1031">
        <v>0.79</v>
      </c>
      <c r="H28" s="1032"/>
      <c r="I28" s="1029" t="s">
        <v>907</v>
      </c>
      <c r="J28" s="1029"/>
      <c r="K28" s="1029" t="s">
        <v>907</v>
      </c>
      <c r="L28" s="1029"/>
      <c r="M28" s="1033" t="s">
        <v>913</v>
      </c>
      <c r="N28" s="1034"/>
      <c r="O28" s="1031">
        <v>1.18</v>
      </c>
      <c r="P28" s="1032"/>
      <c r="Q28" s="1029" t="s">
        <v>907</v>
      </c>
      <c r="R28" s="1029"/>
      <c r="S28" s="1029" t="s">
        <v>907</v>
      </c>
      <c r="T28" s="1029"/>
      <c r="V28" s="993" t="s">
        <v>1056</v>
      </c>
      <c r="W28" s="918">
        <v>181285</v>
      </c>
      <c r="X28" s="919">
        <v>176322</v>
      </c>
      <c r="AA28" s="993" t="s">
        <v>1056</v>
      </c>
      <c r="AB28" s="918">
        <v>353710</v>
      </c>
      <c r="AC28" s="919">
        <v>184942</v>
      </c>
      <c r="AE28" s="917" t="s">
        <v>1056</v>
      </c>
      <c r="AF28" s="918">
        <v>353710</v>
      </c>
      <c r="AG28" s="919">
        <v>184942</v>
      </c>
    </row>
    <row r="29" spans="1:38" ht="13.5" thickBot="1" x14ac:dyDescent="0.25">
      <c r="A29" s="213">
        <v>7</v>
      </c>
      <c r="B29" s="1041" t="s">
        <v>168</v>
      </c>
      <c r="C29" s="1041"/>
      <c r="D29" s="1041"/>
      <c r="E29" s="1029" t="s">
        <v>914</v>
      </c>
      <c r="F29" s="1029"/>
      <c r="G29" s="1029">
        <v>0</v>
      </c>
      <c r="H29" s="1029"/>
      <c r="I29" s="1029" t="s">
        <v>907</v>
      </c>
      <c r="J29" s="1029"/>
      <c r="K29" s="1029" t="s">
        <v>907</v>
      </c>
      <c r="L29" s="1029"/>
      <c r="M29" s="1029"/>
      <c r="N29" s="1029"/>
      <c r="O29" s="1029">
        <v>0</v>
      </c>
      <c r="P29" s="1029"/>
      <c r="Q29" s="1029" t="s">
        <v>907</v>
      </c>
      <c r="R29" s="1029"/>
      <c r="S29" s="1029" t="s">
        <v>907</v>
      </c>
      <c r="T29" s="1029"/>
    </row>
    <row r="30" spans="1:38" ht="15.75" thickBot="1" x14ac:dyDescent="0.25">
      <c r="A30" s="213"/>
      <c r="B30" s="1023" t="s">
        <v>17</v>
      </c>
      <c r="C30" s="1023"/>
      <c r="D30" s="1023"/>
      <c r="E30" s="1020"/>
      <c r="F30" s="1020"/>
      <c r="G30" s="1030">
        <f>SUM(G24:G29)</f>
        <v>4.4800000000000004</v>
      </c>
      <c r="H30" s="1020"/>
      <c r="I30" s="1020">
        <v>450</v>
      </c>
      <c r="J30" s="1020"/>
      <c r="K30" s="1020">
        <v>12</v>
      </c>
      <c r="L30" s="1020"/>
      <c r="M30" s="1020"/>
      <c r="N30" s="1020"/>
      <c r="O30" s="1020">
        <v>6.71</v>
      </c>
      <c r="P30" s="1020"/>
      <c r="Q30" s="1020">
        <v>700</v>
      </c>
      <c r="R30" s="1020"/>
      <c r="S30" s="1020">
        <v>20</v>
      </c>
      <c r="T30" s="1020"/>
      <c r="V30" s="994" t="s">
        <v>1060</v>
      </c>
      <c r="W30" s="1059">
        <v>464832</v>
      </c>
      <c r="X30" s="1061">
        <v>236929</v>
      </c>
      <c r="AE30" s="984"/>
      <c r="AF30" s="985"/>
      <c r="AG30" s="985"/>
      <c r="AH30" s="278"/>
      <c r="AI30" s="278"/>
      <c r="AJ30" s="1058"/>
      <c r="AK30" s="1058"/>
      <c r="AL30" s="278"/>
    </row>
    <row r="31" spans="1:38" ht="15.75" thickBot="1" x14ac:dyDescent="0.25">
      <c r="A31" s="45"/>
      <c r="B31" s="46"/>
      <c r="C31" s="46"/>
      <c r="D31" s="46"/>
      <c r="E31" s="45"/>
      <c r="F31" s="45"/>
      <c r="G31" s="45"/>
      <c r="H31" s="45"/>
      <c r="I31" s="45"/>
      <c r="J31" s="45"/>
      <c r="K31" s="45"/>
      <c r="L31" s="45"/>
      <c r="M31" s="45"/>
      <c r="N31" s="45"/>
      <c r="O31" s="45"/>
      <c r="P31" s="45"/>
      <c r="Q31" s="45"/>
      <c r="R31" s="45"/>
      <c r="S31" s="45"/>
      <c r="T31" s="45"/>
      <c r="V31" s="994" t="s">
        <v>1061</v>
      </c>
      <c r="W31" s="1060"/>
      <c r="X31" s="1062"/>
      <c r="AE31" s="984"/>
      <c r="AF31" s="985"/>
      <c r="AG31" s="985"/>
      <c r="AH31" s="278"/>
      <c r="AI31" s="278"/>
      <c r="AJ31" s="1058"/>
      <c r="AK31" s="1058"/>
      <c r="AL31" s="278"/>
    </row>
    <row r="32" spans="1:38" ht="12.75" customHeight="1" x14ac:dyDescent="0.2">
      <c r="A32" s="68" t="s">
        <v>395</v>
      </c>
      <c r="B32" s="1004" t="s">
        <v>449</v>
      </c>
      <c r="C32" s="1004"/>
      <c r="D32" s="1004"/>
      <c r="E32" s="1004"/>
      <c r="F32" s="1004"/>
      <c r="G32" s="1004"/>
      <c r="H32" s="1004"/>
      <c r="I32" s="45"/>
      <c r="J32" s="45"/>
      <c r="K32" s="45"/>
      <c r="L32" s="45"/>
      <c r="M32" s="45"/>
      <c r="N32" s="45"/>
      <c r="O32" s="45"/>
      <c r="P32" s="45"/>
      <c r="Q32" s="45"/>
      <c r="R32" s="45"/>
      <c r="S32" s="45"/>
      <c r="T32" s="45"/>
      <c r="AE32" s="278"/>
      <c r="AF32" s="278"/>
      <c r="AG32" s="278"/>
      <c r="AH32" s="278"/>
      <c r="AI32" s="278"/>
      <c r="AJ32" s="278"/>
      <c r="AK32" s="278"/>
      <c r="AL32" s="278"/>
    </row>
    <row r="33" spans="1:26" x14ac:dyDescent="0.2">
      <c r="A33" s="68"/>
      <c r="B33" s="46"/>
      <c r="C33" s="46"/>
      <c r="D33" s="46"/>
      <c r="E33" s="45"/>
      <c r="F33" s="45"/>
      <c r="G33" s="45"/>
      <c r="H33" s="45"/>
      <c r="I33" s="45"/>
      <c r="J33" s="45"/>
      <c r="K33" s="45"/>
      <c r="L33" s="45"/>
      <c r="M33" s="45"/>
      <c r="N33" s="45"/>
      <c r="O33" s="45"/>
      <c r="P33" s="45"/>
      <c r="Q33" s="45"/>
      <c r="R33" s="45"/>
      <c r="S33" s="45"/>
      <c r="T33" s="45"/>
    </row>
    <row r="34" spans="1:26" s="278" customFormat="1" ht="17.25" customHeight="1" x14ac:dyDescent="0.2">
      <c r="A34" s="214" t="s">
        <v>23</v>
      </c>
      <c r="B34" s="1008" t="s">
        <v>396</v>
      </c>
      <c r="C34" s="1009"/>
      <c r="D34" s="1010"/>
      <c r="E34" s="1017" t="s">
        <v>24</v>
      </c>
      <c r="F34" s="1018"/>
      <c r="G34" s="1018"/>
      <c r="H34" s="1018"/>
      <c r="I34" s="1018"/>
      <c r="J34" s="1019"/>
      <c r="K34" s="1016" t="s">
        <v>25</v>
      </c>
      <c r="L34" s="1016"/>
      <c r="M34" s="1016"/>
      <c r="N34" s="1016"/>
      <c r="O34" s="1016"/>
      <c r="P34" s="1016"/>
      <c r="Q34" s="1022"/>
      <c r="R34" s="1022"/>
      <c r="S34" s="1022"/>
      <c r="T34" s="1022"/>
    </row>
    <row r="35" spans="1:26" x14ac:dyDescent="0.2">
      <c r="A35" s="215"/>
      <c r="B35" s="1011"/>
      <c r="C35" s="1012"/>
      <c r="D35" s="1013"/>
      <c r="E35" s="1005" t="s">
        <v>412</v>
      </c>
      <c r="F35" s="1007"/>
      <c r="G35" s="1005" t="s">
        <v>413</v>
      </c>
      <c r="H35" s="1007"/>
      <c r="I35" s="1005" t="s">
        <v>414</v>
      </c>
      <c r="J35" s="1007"/>
      <c r="K35" s="1016" t="s">
        <v>412</v>
      </c>
      <c r="L35" s="1016"/>
      <c r="M35" s="1016" t="s">
        <v>413</v>
      </c>
      <c r="N35" s="1016"/>
      <c r="O35" s="1016" t="s">
        <v>414</v>
      </c>
      <c r="P35" s="1016"/>
      <c r="Q35" s="45"/>
      <c r="R35" s="45"/>
      <c r="S35" s="45"/>
      <c r="T35" s="45"/>
    </row>
    <row r="36" spans="1:26" x14ac:dyDescent="0.2">
      <c r="A36" s="151">
        <v>1</v>
      </c>
      <c r="B36" s="1005"/>
      <c r="C36" s="1006"/>
      <c r="D36" s="1007"/>
      <c r="E36" s="1008" t="s">
        <v>905</v>
      </c>
      <c r="F36" s="1009"/>
      <c r="G36" s="1009"/>
      <c r="H36" s="1009"/>
      <c r="I36" s="1009"/>
      <c r="J36" s="1009"/>
      <c r="K36" s="1009"/>
      <c r="L36" s="1009"/>
      <c r="M36" s="1009"/>
      <c r="N36" s="1009"/>
      <c r="O36" s="1009"/>
      <c r="P36" s="1010"/>
      <c r="Q36" s="45"/>
      <c r="R36" s="287"/>
      <c r="S36" s="45"/>
      <c r="T36" s="45"/>
    </row>
    <row r="37" spans="1:26" x14ac:dyDescent="0.2">
      <c r="A37" s="151">
        <v>2</v>
      </c>
      <c r="B37" s="1005"/>
      <c r="C37" s="1006"/>
      <c r="D37" s="1007"/>
      <c r="E37" s="1026"/>
      <c r="F37" s="1027"/>
      <c r="G37" s="1027"/>
      <c r="H37" s="1027"/>
      <c r="I37" s="1027"/>
      <c r="J37" s="1027"/>
      <c r="K37" s="1027"/>
      <c r="L37" s="1027"/>
      <c r="M37" s="1027"/>
      <c r="N37" s="1027"/>
      <c r="O37" s="1027"/>
      <c r="P37" s="1028"/>
      <c r="Q37" s="45"/>
      <c r="R37" s="45"/>
      <c r="S37" s="45"/>
      <c r="T37" s="45"/>
    </row>
    <row r="38" spans="1:26" x14ac:dyDescent="0.2">
      <c r="A38" s="151">
        <v>3</v>
      </c>
      <c r="B38" s="1005"/>
      <c r="C38" s="1006"/>
      <c r="D38" s="1007"/>
      <c r="E38" s="1026"/>
      <c r="F38" s="1027"/>
      <c r="G38" s="1027"/>
      <c r="H38" s="1027"/>
      <c r="I38" s="1027"/>
      <c r="J38" s="1027"/>
      <c r="K38" s="1027"/>
      <c r="L38" s="1027"/>
      <c r="M38" s="1027"/>
      <c r="N38" s="1027"/>
      <c r="O38" s="1027"/>
      <c r="P38" s="1028"/>
      <c r="Q38" s="45"/>
      <c r="R38" s="45"/>
      <c r="S38" s="45"/>
      <c r="T38" s="45"/>
    </row>
    <row r="40" spans="1:26" ht="13.9" customHeight="1" x14ac:dyDescent="0.2">
      <c r="A40" s="1004" t="s">
        <v>177</v>
      </c>
      <c r="B40" s="1004"/>
      <c r="C40" s="1004"/>
      <c r="D40" s="1004"/>
      <c r="E40" s="1004"/>
      <c r="F40" s="1004"/>
      <c r="G40" s="1004"/>
      <c r="H40" s="1004"/>
      <c r="I40" s="1004"/>
    </row>
    <row r="41" spans="1:26" ht="13.9" customHeight="1" x14ac:dyDescent="0.2">
      <c r="A41" s="1020" t="s">
        <v>58</v>
      </c>
      <c r="B41" s="1020" t="s">
        <v>24</v>
      </c>
      <c r="C41" s="1020"/>
      <c r="D41" s="1020"/>
      <c r="E41" s="1023" t="s">
        <v>25</v>
      </c>
      <c r="F41" s="1023"/>
      <c r="G41" s="1023"/>
      <c r="H41" s="1024" t="s">
        <v>141</v>
      </c>
      <c r="I41" s="289"/>
    </row>
    <row r="42" spans="1:26" x14ac:dyDescent="0.2">
      <c r="A42" s="1020"/>
      <c r="B42" s="213" t="s">
        <v>169</v>
      </c>
      <c r="C42" s="211" t="s">
        <v>102</v>
      </c>
      <c r="D42" s="213" t="s">
        <v>17</v>
      </c>
      <c r="E42" s="213" t="s">
        <v>169</v>
      </c>
      <c r="F42" s="211" t="s">
        <v>102</v>
      </c>
      <c r="G42" s="213" t="s">
        <v>17</v>
      </c>
      <c r="H42" s="1025"/>
      <c r="I42" s="289"/>
    </row>
    <row r="43" spans="1:26" x14ac:dyDescent="0.2">
      <c r="A43" s="290" t="s">
        <v>840</v>
      </c>
      <c r="B43" s="291">
        <v>4.03</v>
      </c>
      <c r="C43" s="291">
        <v>0.45</v>
      </c>
      <c r="D43" s="291">
        <f>SUM(B43:C43)</f>
        <v>4.4800000000000004</v>
      </c>
      <c r="E43" s="291">
        <v>6.04</v>
      </c>
      <c r="F43" s="291">
        <v>0.67</v>
      </c>
      <c r="G43" s="291">
        <f>SUM(E43:F43)</f>
        <v>6.71</v>
      </c>
      <c r="H43" s="280"/>
      <c r="I43" s="289"/>
    </row>
    <row r="44" spans="1:26" x14ac:dyDescent="0.2">
      <c r="A44" s="290" t="s">
        <v>735</v>
      </c>
      <c r="B44" s="291">
        <v>4.47</v>
      </c>
      <c r="C44" s="291">
        <v>0.5</v>
      </c>
      <c r="D44" s="291">
        <f>SUM(B44:C44)</f>
        <v>4.97</v>
      </c>
      <c r="E44" s="291">
        <v>6.7</v>
      </c>
      <c r="F44" s="291">
        <v>0.75</v>
      </c>
      <c r="G44" s="291">
        <f>SUM(E44:F44)</f>
        <v>7.45</v>
      </c>
      <c r="H44" s="280"/>
      <c r="I44" s="289"/>
    </row>
    <row r="45" spans="1:26" ht="18.75" customHeight="1" x14ac:dyDescent="0.2">
      <c r="A45" s="1021" t="s">
        <v>225</v>
      </c>
      <c r="B45" s="1021"/>
      <c r="C45" s="1021"/>
      <c r="D45" s="1021"/>
      <c r="E45" s="1021"/>
      <c r="F45" s="1021"/>
      <c r="G45" s="1021"/>
      <c r="H45" s="1021"/>
      <c r="I45" s="1021"/>
      <c r="J45" s="1021"/>
      <c r="K45" s="1021"/>
      <c r="L45" s="1021"/>
      <c r="M45" s="1021"/>
      <c r="N45" s="1021"/>
      <c r="O45" s="1021"/>
      <c r="P45" s="1021"/>
      <c r="Q45" s="1021"/>
      <c r="R45" s="1021"/>
      <c r="S45" s="1021"/>
      <c r="T45" s="1021"/>
    </row>
    <row r="46" spans="1:26" s="289" customFormat="1" ht="12.75" customHeight="1" x14ac:dyDescent="0.2">
      <c r="A46" s="273" t="s">
        <v>11</v>
      </c>
      <c r="B46" s="273"/>
      <c r="C46" s="273"/>
      <c r="D46" s="273"/>
      <c r="E46" s="273"/>
      <c r="F46" s="273"/>
      <c r="G46" s="273"/>
      <c r="I46" s="273"/>
      <c r="O46" s="1014"/>
      <c r="P46" s="1014"/>
      <c r="Q46" s="1015"/>
      <c r="Z46" s="957"/>
    </row>
    <row r="47" spans="1:26" s="289" customFormat="1" ht="12.75" customHeight="1" x14ac:dyDescent="0.2">
      <c r="A47" s="1014" t="s">
        <v>13</v>
      </c>
      <c r="B47" s="1014"/>
      <c r="C47" s="1014"/>
      <c r="D47" s="1014"/>
      <c r="E47" s="1014"/>
      <c r="F47" s="1014"/>
      <c r="G47" s="1014"/>
      <c r="H47" s="1014"/>
      <c r="I47" s="1014"/>
      <c r="J47" s="1014"/>
      <c r="K47" s="1014"/>
      <c r="L47" s="1014"/>
      <c r="M47" s="1014"/>
      <c r="N47" s="1014"/>
      <c r="O47" s="1014"/>
      <c r="P47" s="1014"/>
      <c r="Q47" s="1014"/>
      <c r="Z47" s="957"/>
    </row>
    <row r="48" spans="1:26" s="289" customFormat="1" ht="13.15" customHeight="1" x14ac:dyDescent="0.2">
      <c r="A48" s="1003" t="s">
        <v>91</v>
      </c>
      <c r="B48" s="1003"/>
      <c r="C48" s="1003"/>
      <c r="D48" s="1003"/>
      <c r="E48" s="1003"/>
      <c r="F48" s="1003"/>
      <c r="G48" s="1003"/>
      <c r="H48" s="1003"/>
      <c r="I48" s="1003"/>
      <c r="J48" s="1003"/>
      <c r="K48" s="1003"/>
      <c r="L48" s="1003"/>
      <c r="M48" s="1003"/>
      <c r="N48" s="1003"/>
      <c r="O48" s="1003"/>
      <c r="P48" s="1003"/>
      <c r="Q48" s="1003"/>
      <c r="R48" s="1003"/>
      <c r="S48" s="1003"/>
      <c r="Z48" s="957"/>
    </row>
  </sheetData>
  <mergeCells count="162">
    <mergeCell ref="AJ30:AJ31"/>
    <mergeCell ref="AK30:AK31"/>
    <mergeCell ref="W30:W31"/>
    <mergeCell ref="X30:X31"/>
    <mergeCell ref="Q26:R26"/>
    <mergeCell ref="Q27:R27"/>
    <mergeCell ref="S27:T27"/>
    <mergeCell ref="M27:N27"/>
    <mergeCell ref="O27:P27"/>
    <mergeCell ref="B28:D28"/>
    <mergeCell ref="I27:J27"/>
    <mergeCell ref="K27:L27"/>
    <mergeCell ref="B27:D27"/>
    <mergeCell ref="E27:F27"/>
    <mergeCell ref="E26:F26"/>
    <mergeCell ref="G26:H26"/>
    <mergeCell ref="M26:N26"/>
    <mergeCell ref="I26:J26"/>
    <mergeCell ref="G27:H27"/>
    <mergeCell ref="B26:D26"/>
    <mergeCell ref="D9:E9"/>
    <mergeCell ref="F9:G9"/>
    <mergeCell ref="H9:I9"/>
    <mergeCell ref="B9:C9"/>
    <mergeCell ref="E21:F21"/>
    <mergeCell ref="S24:T24"/>
    <mergeCell ref="O26:P26"/>
    <mergeCell ref="S26:T26"/>
    <mergeCell ref="O25:P25"/>
    <mergeCell ref="K26:L26"/>
    <mergeCell ref="B25:D25"/>
    <mergeCell ref="S25:T25"/>
    <mergeCell ref="M24:N24"/>
    <mergeCell ref="B24:D24"/>
    <mergeCell ref="I24:J24"/>
    <mergeCell ref="B23:D23"/>
    <mergeCell ref="E22:F22"/>
    <mergeCell ref="B22:D22"/>
    <mergeCell ref="M22:N22"/>
    <mergeCell ref="O22:P22"/>
    <mergeCell ref="G21:H21"/>
    <mergeCell ref="M20:T20"/>
    <mergeCell ref="Q22:R22"/>
    <mergeCell ref="S22:T22"/>
    <mergeCell ref="R1:S1"/>
    <mergeCell ref="A2:S2"/>
    <mergeCell ref="A3:S3"/>
    <mergeCell ref="A4:S4"/>
    <mergeCell ref="B8:C8"/>
    <mergeCell ref="A5:B5"/>
    <mergeCell ref="A6:I6"/>
    <mergeCell ref="D8:E8"/>
    <mergeCell ref="F8:G8"/>
    <mergeCell ref="H1:I1"/>
    <mergeCell ref="J8:K8"/>
    <mergeCell ref="H8:I8"/>
    <mergeCell ref="J9:K9"/>
    <mergeCell ref="C17:D17"/>
    <mergeCell ref="B10:C10"/>
    <mergeCell ref="I25:J25"/>
    <mergeCell ref="J12:K12"/>
    <mergeCell ref="J10:K10"/>
    <mergeCell ref="A17:B17"/>
    <mergeCell ref="D12:E12"/>
    <mergeCell ref="B20:D21"/>
    <mergeCell ref="E20:L20"/>
    <mergeCell ref="B11:C11"/>
    <mergeCell ref="H12:I12"/>
    <mergeCell ref="H11:I11"/>
    <mergeCell ref="D11:E11"/>
    <mergeCell ref="F11:G11"/>
    <mergeCell ref="B12:C12"/>
    <mergeCell ref="J11:K11"/>
    <mergeCell ref="D10:E10"/>
    <mergeCell ref="F10:G10"/>
    <mergeCell ref="H10:I10"/>
    <mergeCell ref="F12:G12"/>
    <mergeCell ref="I22:J22"/>
    <mergeCell ref="E25:F25"/>
    <mergeCell ref="K25:L25"/>
    <mergeCell ref="G25:H25"/>
    <mergeCell ref="S21:T21"/>
    <mergeCell ref="E24:F24"/>
    <mergeCell ref="G24:H24"/>
    <mergeCell ref="I23:J23"/>
    <mergeCell ref="I21:J21"/>
    <mergeCell ref="O21:P21"/>
    <mergeCell ref="K22:L22"/>
    <mergeCell ref="K23:L23"/>
    <mergeCell ref="M21:N21"/>
    <mergeCell ref="K21:L21"/>
    <mergeCell ref="Q23:R23"/>
    <mergeCell ref="Q24:R24"/>
    <mergeCell ref="E23:F23"/>
    <mergeCell ref="O24:P24"/>
    <mergeCell ref="K24:L24"/>
    <mergeCell ref="M23:N23"/>
    <mergeCell ref="Q21:R21"/>
    <mergeCell ref="G22:H22"/>
    <mergeCell ref="S23:T23"/>
    <mergeCell ref="O23:P23"/>
    <mergeCell ref="G23:H23"/>
    <mergeCell ref="B32:H32"/>
    <mergeCell ref="I30:J30"/>
    <mergeCell ref="M29:N29"/>
    <mergeCell ref="Q29:R29"/>
    <mergeCell ref="O29:P29"/>
    <mergeCell ref="K29:L29"/>
    <mergeCell ref="A14:G14"/>
    <mergeCell ref="C15:D15"/>
    <mergeCell ref="A15:B15"/>
    <mergeCell ref="A16:B16"/>
    <mergeCell ref="C16:D16"/>
    <mergeCell ref="A20:A21"/>
    <mergeCell ref="A19:S19"/>
    <mergeCell ref="S28:T28"/>
    <mergeCell ref="K30:L30"/>
    <mergeCell ref="E28:F28"/>
    <mergeCell ref="E30:F30"/>
    <mergeCell ref="S30:T30"/>
    <mergeCell ref="B30:D30"/>
    <mergeCell ref="B29:D29"/>
    <mergeCell ref="Q25:R25"/>
    <mergeCell ref="M25:N25"/>
    <mergeCell ref="E29:F29"/>
    <mergeCell ref="S29:T29"/>
    <mergeCell ref="I29:J29"/>
    <mergeCell ref="G30:H30"/>
    <mergeCell ref="G29:H29"/>
    <mergeCell ref="G28:H28"/>
    <mergeCell ref="I28:J28"/>
    <mergeCell ref="M30:N30"/>
    <mergeCell ref="O30:P30"/>
    <mergeCell ref="Q30:R30"/>
    <mergeCell ref="M28:N28"/>
    <mergeCell ref="O28:P28"/>
    <mergeCell ref="Q28:R28"/>
    <mergeCell ref="K28:L28"/>
    <mergeCell ref="A48:S48"/>
    <mergeCell ref="A40:I40"/>
    <mergeCell ref="B38:D38"/>
    <mergeCell ref="B34:D35"/>
    <mergeCell ref="B37:D37"/>
    <mergeCell ref="O46:Q46"/>
    <mergeCell ref="M35:N35"/>
    <mergeCell ref="O35:P35"/>
    <mergeCell ref="E34:J34"/>
    <mergeCell ref="A47:Q47"/>
    <mergeCell ref="A41:A42"/>
    <mergeCell ref="A45:T45"/>
    <mergeCell ref="S34:T34"/>
    <mergeCell ref="I35:J35"/>
    <mergeCell ref="B41:D41"/>
    <mergeCell ref="E41:G41"/>
    <mergeCell ref="H41:H42"/>
    <mergeCell ref="K35:L35"/>
    <mergeCell ref="B36:D36"/>
    <mergeCell ref="G35:H35"/>
    <mergeCell ref="E35:F35"/>
    <mergeCell ref="E36:P38"/>
    <mergeCell ref="Q34:R34"/>
    <mergeCell ref="K34:P34"/>
  </mergeCells>
  <phoneticPr fontId="0" type="noConversion"/>
  <printOptions horizontalCentered="1"/>
  <pageMargins left="0.5" right="0.5" top="0.23622047244094499" bottom="0" header="0.31496062992126" footer="0.31496062992126"/>
  <pageSetup paperSize="9" scale="81"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O34"/>
  <sheetViews>
    <sheetView view="pageBreakPreview" topLeftCell="A10" zoomScaleSheetLayoutView="100" workbookViewId="0">
      <selection activeCell="D30" sqref="D30"/>
    </sheetView>
  </sheetViews>
  <sheetFormatPr defaultColWidth="8.85546875" defaultRowHeight="12.75" x14ac:dyDescent="0.2"/>
  <cols>
    <col min="1" max="1" width="4.85546875" style="331" customWidth="1"/>
    <col min="2" max="2" width="12.42578125" style="331" customWidth="1"/>
    <col min="3" max="3" width="14.5703125" style="331" customWidth="1"/>
    <col min="4" max="4" width="16.5703125" style="331" customWidth="1"/>
    <col min="5" max="6" width="18.42578125" style="331" customWidth="1"/>
    <col min="7" max="7" width="21.85546875" style="331" customWidth="1"/>
    <col min="8" max="8" width="18.42578125" style="331" customWidth="1"/>
    <col min="9" max="14" width="0" style="331" hidden="1" customWidth="1"/>
    <col min="15" max="16384" width="8.85546875" style="331"/>
  </cols>
  <sheetData>
    <row r="1" spans="1:15" x14ac:dyDescent="0.2">
      <c r="H1" s="460" t="s">
        <v>503</v>
      </c>
    </row>
    <row r="2" spans="1:15" ht="15.75" x14ac:dyDescent="0.2">
      <c r="A2" s="1283" t="s">
        <v>0</v>
      </c>
      <c r="B2" s="1283"/>
      <c r="C2" s="1283"/>
      <c r="D2" s="1283"/>
      <c r="E2" s="1283"/>
      <c r="F2" s="1283"/>
      <c r="G2" s="1283"/>
      <c r="H2" s="1283"/>
      <c r="I2" s="410"/>
      <c r="J2" s="410"/>
      <c r="K2" s="410"/>
      <c r="L2" s="410"/>
      <c r="M2" s="410"/>
      <c r="N2" s="410"/>
      <c r="O2" s="410"/>
    </row>
    <row r="3" spans="1:15" ht="20.25" x14ac:dyDescent="0.2">
      <c r="A3" s="1192" t="s">
        <v>734</v>
      </c>
      <c r="B3" s="1192"/>
      <c r="C3" s="1192"/>
      <c r="D3" s="1192"/>
      <c r="E3" s="1192"/>
      <c r="F3" s="1192"/>
      <c r="G3" s="1192"/>
      <c r="H3" s="1192"/>
      <c r="I3" s="385"/>
      <c r="J3" s="385"/>
      <c r="K3" s="385"/>
      <c r="L3" s="385"/>
      <c r="M3" s="385"/>
      <c r="N3" s="385"/>
      <c r="O3" s="385"/>
    </row>
    <row r="4" spans="1:15" ht="15.75" x14ac:dyDescent="0.2">
      <c r="A4" s="1283" t="s">
        <v>502</v>
      </c>
      <c r="B4" s="1283"/>
      <c r="C4" s="1283"/>
      <c r="D4" s="1283"/>
      <c r="E4" s="1283"/>
      <c r="F4" s="1283"/>
      <c r="G4" s="1283"/>
      <c r="H4" s="1283"/>
      <c r="I4" s="410"/>
      <c r="J4" s="410"/>
      <c r="K4" s="410"/>
      <c r="L4" s="410"/>
      <c r="M4" s="410"/>
      <c r="N4" s="410"/>
      <c r="O4" s="410"/>
    </row>
    <row r="5" spans="1:15" x14ac:dyDescent="0.2">
      <c r="A5" s="332" t="s">
        <v>249</v>
      </c>
      <c r="B5" s="332"/>
      <c r="F5" s="1141" t="s">
        <v>823</v>
      </c>
      <c r="G5" s="1141"/>
      <c r="H5" s="1141"/>
      <c r="L5" s="461"/>
      <c r="M5" s="461"/>
      <c r="N5" s="1406"/>
      <c r="O5" s="1406"/>
    </row>
    <row r="6" spans="1:15" ht="20.25" customHeight="1" x14ac:dyDescent="0.2">
      <c r="A6" s="1194" t="s">
        <v>74</v>
      </c>
      <c r="B6" s="1194" t="s">
        <v>3</v>
      </c>
      <c r="C6" s="1407" t="s">
        <v>375</v>
      </c>
      <c r="D6" s="1403" t="s">
        <v>480</v>
      </c>
      <c r="E6" s="1404"/>
      <c r="F6" s="1404"/>
      <c r="G6" s="1404"/>
      <c r="H6" s="1405"/>
    </row>
    <row r="7" spans="1:15" ht="34.5" customHeight="1" x14ac:dyDescent="0.2">
      <c r="A7" s="1194"/>
      <c r="B7" s="1194"/>
      <c r="C7" s="1407"/>
      <c r="D7" s="462" t="s">
        <v>481</v>
      </c>
      <c r="E7" s="462" t="s">
        <v>482</v>
      </c>
      <c r="F7" s="462" t="s">
        <v>483</v>
      </c>
      <c r="G7" s="462" t="s">
        <v>638</v>
      </c>
      <c r="H7" s="462" t="s">
        <v>47</v>
      </c>
    </row>
    <row r="8" spans="1:15" x14ac:dyDescent="0.2">
      <c r="A8" s="90">
        <v>1</v>
      </c>
      <c r="B8" s="90">
        <v>2</v>
      </c>
      <c r="C8" s="90">
        <v>3</v>
      </c>
      <c r="D8" s="90">
        <v>4</v>
      </c>
      <c r="E8" s="90">
        <v>5</v>
      </c>
      <c r="F8" s="90">
        <v>6</v>
      </c>
      <c r="G8" s="90">
        <v>7</v>
      </c>
      <c r="H8" s="90">
        <v>8</v>
      </c>
    </row>
    <row r="9" spans="1:15" ht="14.25" x14ac:dyDescent="0.2">
      <c r="A9" s="334">
        <v>1</v>
      </c>
      <c r="B9" s="372" t="s">
        <v>885</v>
      </c>
      <c r="C9" s="334">
        <v>1498</v>
      </c>
      <c r="D9" s="334">
        <v>984</v>
      </c>
      <c r="E9" s="334">
        <v>0</v>
      </c>
      <c r="F9" s="334">
        <v>265</v>
      </c>
      <c r="G9" s="334">
        <v>0</v>
      </c>
      <c r="H9" s="334">
        <f>C9-D9-E9-F9-G9</f>
        <v>249</v>
      </c>
      <c r="I9" s="331">
        <v>984</v>
      </c>
      <c r="J9" s="331">
        <v>0</v>
      </c>
      <c r="K9" s="331">
        <v>265</v>
      </c>
      <c r="L9" s="331">
        <v>0</v>
      </c>
      <c r="M9" s="331">
        <v>249</v>
      </c>
    </row>
    <row r="10" spans="1:15" ht="14.25" x14ac:dyDescent="0.2">
      <c r="A10" s="334">
        <v>2</v>
      </c>
      <c r="B10" s="372" t="s">
        <v>886</v>
      </c>
      <c r="C10" s="334">
        <v>460</v>
      </c>
      <c r="D10" s="334">
        <v>435</v>
      </c>
      <c r="E10" s="334">
        <v>0</v>
      </c>
      <c r="F10" s="334">
        <v>14</v>
      </c>
      <c r="G10" s="334">
        <v>0</v>
      </c>
      <c r="H10" s="334">
        <f t="shared" ref="H10:H28" si="0">C10-D10-E10-F10-G10</f>
        <v>11</v>
      </c>
      <c r="I10" s="331">
        <v>446</v>
      </c>
      <c r="J10" s="331">
        <v>0</v>
      </c>
      <c r="K10" s="331">
        <v>14</v>
      </c>
      <c r="L10" s="331">
        <v>0</v>
      </c>
      <c r="M10" s="331">
        <v>0</v>
      </c>
    </row>
    <row r="11" spans="1:15" ht="14.25" x14ac:dyDescent="0.2">
      <c r="A11" s="334">
        <v>3</v>
      </c>
      <c r="B11" s="372" t="s">
        <v>887</v>
      </c>
      <c r="C11" s="334">
        <v>1387</v>
      </c>
      <c r="D11" s="334">
        <v>644</v>
      </c>
      <c r="E11" s="334">
        <v>0</v>
      </c>
      <c r="F11" s="334">
        <v>738</v>
      </c>
      <c r="G11" s="334">
        <v>0</v>
      </c>
      <c r="H11" s="334">
        <f t="shared" si="0"/>
        <v>5</v>
      </c>
      <c r="I11" s="331">
        <v>657</v>
      </c>
      <c r="J11" s="331">
        <v>0</v>
      </c>
      <c r="K11" s="331">
        <v>738</v>
      </c>
      <c r="L11" s="331">
        <v>0</v>
      </c>
    </row>
    <row r="12" spans="1:15" ht="14.25" x14ac:dyDescent="0.2">
      <c r="A12" s="334">
        <v>4</v>
      </c>
      <c r="B12" s="372" t="s">
        <v>888</v>
      </c>
      <c r="C12" s="334">
        <v>1496</v>
      </c>
      <c r="D12" s="334">
        <v>348</v>
      </c>
      <c r="E12" s="334">
        <v>0</v>
      </c>
      <c r="F12" s="334">
        <v>789</v>
      </c>
      <c r="G12" s="334">
        <v>0</v>
      </c>
      <c r="H12" s="334">
        <f t="shared" si="0"/>
        <v>359</v>
      </c>
      <c r="I12" s="331">
        <v>348</v>
      </c>
      <c r="K12" s="331">
        <v>789</v>
      </c>
      <c r="M12" s="331">
        <v>359</v>
      </c>
    </row>
    <row r="13" spans="1:15" ht="14.25" x14ac:dyDescent="0.2">
      <c r="A13" s="334">
        <v>5</v>
      </c>
      <c r="B13" s="372" t="s">
        <v>889</v>
      </c>
      <c r="C13" s="334">
        <v>1116</v>
      </c>
      <c r="D13" s="334">
        <v>65</v>
      </c>
      <c r="E13" s="334">
        <v>0</v>
      </c>
      <c r="F13" s="334">
        <v>975</v>
      </c>
      <c r="G13" s="334">
        <v>0</v>
      </c>
      <c r="H13" s="334">
        <f t="shared" si="0"/>
        <v>76</v>
      </c>
      <c r="I13" s="331">
        <v>141</v>
      </c>
      <c r="J13" s="331">
        <v>0</v>
      </c>
      <c r="K13" s="331">
        <v>975</v>
      </c>
      <c r="L13" s="331">
        <v>0</v>
      </c>
      <c r="M13" s="331">
        <v>0</v>
      </c>
    </row>
    <row r="14" spans="1:15" ht="14.25" x14ac:dyDescent="0.2">
      <c r="A14" s="334">
        <v>6</v>
      </c>
      <c r="B14" s="372" t="s">
        <v>890</v>
      </c>
      <c r="C14" s="334">
        <v>1215</v>
      </c>
      <c r="D14" s="334">
        <v>496</v>
      </c>
      <c r="E14" s="334">
        <v>0</v>
      </c>
      <c r="F14" s="334">
        <v>719</v>
      </c>
      <c r="G14" s="334">
        <v>0</v>
      </c>
      <c r="H14" s="334">
        <f t="shared" si="0"/>
        <v>0</v>
      </c>
    </row>
    <row r="15" spans="1:15" ht="14.25" x14ac:dyDescent="0.2">
      <c r="A15" s="334">
        <v>7</v>
      </c>
      <c r="B15" s="372" t="s">
        <v>891</v>
      </c>
      <c r="C15" s="334">
        <v>859</v>
      </c>
      <c r="D15" s="334">
        <v>250</v>
      </c>
      <c r="E15" s="334">
        <v>0</v>
      </c>
      <c r="F15" s="334">
        <v>587</v>
      </c>
      <c r="G15" s="334">
        <v>0</v>
      </c>
      <c r="H15" s="334">
        <f t="shared" si="0"/>
        <v>22</v>
      </c>
      <c r="I15" s="331">
        <v>270</v>
      </c>
      <c r="J15" s="331">
        <v>0</v>
      </c>
      <c r="K15" s="331">
        <v>587</v>
      </c>
      <c r="L15" s="331">
        <v>0</v>
      </c>
      <c r="M15" s="331">
        <v>0</v>
      </c>
    </row>
    <row r="16" spans="1:15" ht="14.25" x14ac:dyDescent="0.2">
      <c r="A16" s="334">
        <v>8</v>
      </c>
      <c r="B16" s="372" t="s">
        <v>892</v>
      </c>
      <c r="C16" s="334">
        <v>784</v>
      </c>
      <c r="D16" s="334">
        <v>119</v>
      </c>
      <c r="E16" s="334">
        <v>0</v>
      </c>
      <c r="F16" s="334">
        <v>665</v>
      </c>
      <c r="G16" s="334">
        <v>0</v>
      </c>
      <c r="H16" s="334">
        <f t="shared" si="0"/>
        <v>0</v>
      </c>
      <c r="I16" s="331">
        <v>119</v>
      </c>
      <c r="J16" s="331">
        <v>0</v>
      </c>
      <c r="K16" s="331">
        <v>665</v>
      </c>
      <c r="L16" s="331">
        <v>0</v>
      </c>
      <c r="M16" s="331">
        <v>0</v>
      </c>
    </row>
    <row r="17" spans="1:13" ht="14.25" x14ac:dyDescent="0.2">
      <c r="A17" s="334">
        <v>9</v>
      </c>
      <c r="B17" s="372" t="s">
        <v>893</v>
      </c>
      <c r="C17" s="334">
        <v>1690</v>
      </c>
      <c r="D17" s="334">
        <v>1620</v>
      </c>
      <c r="E17" s="334">
        <v>0</v>
      </c>
      <c r="F17" s="334">
        <v>32</v>
      </c>
      <c r="G17" s="334">
        <v>0</v>
      </c>
      <c r="H17" s="334">
        <f t="shared" si="0"/>
        <v>38</v>
      </c>
      <c r="I17" s="331">
        <v>1620</v>
      </c>
      <c r="J17" s="331">
        <v>0</v>
      </c>
      <c r="K17" s="331">
        <v>32</v>
      </c>
      <c r="L17" s="331">
        <v>0</v>
      </c>
      <c r="M17" s="331">
        <v>38</v>
      </c>
    </row>
    <row r="18" spans="1:13" ht="14.25" x14ac:dyDescent="0.2">
      <c r="A18" s="334">
        <v>10</v>
      </c>
      <c r="B18" s="372" t="s">
        <v>894</v>
      </c>
      <c r="C18" s="334">
        <v>1472</v>
      </c>
      <c r="D18" s="334">
        <v>1472</v>
      </c>
      <c r="E18" s="334">
        <v>0</v>
      </c>
      <c r="F18" s="334">
        <v>0</v>
      </c>
      <c r="G18" s="334">
        <v>0</v>
      </c>
      <c r="H18" s="334">
        <f t="shared" si="0"/>
        <v>0</v>
      </c>
      <c r="I18" s="334">
        <v>1472</v>
      </c>
      <c r="J18" s="334">
        <v>0</v>
      </c>
      <c r="K18" s="334">
        <v>0</v>
      </c>
      <c r="L18" s="334">
        <v>0</v>
      </c>
      <c r="M18" s="334">
        <v>0</v>
      </c>
    </row>
    <row r="19" spans="1:13" ht="14.25" x14ac:dyDescent="0.2">
      <c r="A19" s="334">
        <v>11</v>
      </c>
      <c r="B19" s="372" t="s">
        <v>895</v>
      </c>
      <c r="C19" s="334">
        <v>489</v>
      </c>
      <c r="D19" s="334">
        <v>350</v>
      </c>
      <c r="E19" s="334">
        <v>0</v>
      </c>
      <c r="F19" s="334">
        <v>139</v>
      </c>
      <c r="G19" s="334">
        <v>0</v>
      </c>
      <c r="H19" s="334">
        <f t="shared" si="0"/>
        <v>0</v>
      </c>
    </row>
    <row r="20" spans="1:13" ht="14.25" x14ac:dyDescent="0.2">
      <c r="A20" s="334">
        <v>12</v>
      </c>
      <c r="B20" s="372" t="s">
        <v>896</v>
      </c>
      <c r="C20" s="334">
        <v>543</v>
      </c>
      <c r="D20" s="334">
        <v>392</v>
      </c>
      <c r="E20" s="334">
        <v>0</v>
      </c>
      <c r="F20" s="334">
        <v>127</v>
      </c>
      <c r="G20" s="334">
        <v>0</v>
      </c>
      <c r="H20" s="334">
        <f t="shared" si="0"/>
        <v>24</v>
      </c>
      <c r="I20" s="331">
        <v>429</v>
      </c>
      <c r="J20" s="331">
        <v>0</v>
      </c>
      <c r="K20" s="331">
        <v>127</v>
      </c>
      <c r="L20" s="331">
        <v>0</v>
      </c>
      <c r="M20" s="331">
        <v>0</v>
      </c>
    </row>
    <row r="21" spans="1:13" ht="14.25" x14ac:dyDescent="0.2">
      <c r="A21" s="334">
        <v>13</v>
      </c>
      <c r="B21" s="372" t="s">
        <v>897</v>
      </c>
      <c r="C21" s="334">
        <v>1227</v>
      </c>
      <c r="D21" s="334">
        <v>969</v>
      </c>
      <c r="E21" s="334">
        <v>0</v>
      </c>
      <c r="F21" s="334">
        <v>258</v>
      </c>
      <c r="G21" s="334">
        <v>0</v>
      </c>
      <c r="H21" s="334">
        <f t="shared" si="0"/>
        <v>0</v>
      </c>
    </row>
    <row r="22" spans="1:13" ht="14.25" x14ac:dyDescent="0.2">
      <c r="A22" s="334">
        <v>14</v>
      </c>
      <c r="B22" s="372" t="s">
        <v>898</v>
      </c>
      <c r="C22" s="400">
        <v>1438</v>
      </c>
      <c r="D22" s="149">
        <v>1316</v>
      </c>
      <c r="E22" s="149">
        <v>0</v>
      </c>
      <c r="F22" s="149">
        <v>122</v>
      </c>
      <c r="G22" s="149">
        <v>0</v>
      </c>
      <c r="H22" s="334">
        <f t="shared" si="0"/>
        <v>0</v>
      </c>
      <c r="I22" s="331">
        <v>1086</v>
      </c>
      <c r="J22" s="331">
        <v>0</v>
      </c>
      <c r="K22" s="331">
        <v>358</v>
      </c>
      <c r="L22" s="331">
        <v>0</v>
      </c>
      <c r="M22" s="331">
        <v>0</v>
      </c>
    </row>
    <row r="23" spans="1:13" ht="14.25" x14ac:dyDescent="0.2">
      <c r="A23" s="334">
        <v>15</v>
      </c>
      <c r="B23" s="372" t="s">
        <v>899</v>
      </c>
      <c r="C23" s="400">
        <v>781</v>
      </c>
      <c r="D23" s="149">
        <v>574</v>
      </c>
      <c r="E23" s="149">
        <v>0</v>
      </c>
      <c r="F23" s="149">
        <v>0</v>
      </c>
      <c r="G23" s="149">
        <v>0</v>
      </c>
      <c r="H23" s="334">
        <f t="shared" si="0"/>
        <v>207</v>
      </c>
      <c r="I23" s="331">
        <v>760</v>
      </c>
      <c r="J23" s="331">
        <v>0</v>
      </c>
      <c r="K23" s="331">
        <v>0</v>
      </c>
    </row>
    <row r="24" spans="1:13" ht="14.25" x14ac:dyDescent="0.2">
      <c r="A24" s="334">
        <v>16</v>
      </c>
      <c r="B24" s="372" t="s">
        <v>900</v>
      </c>
      <c r="C24" s="400">
        <v>811</v>
      </c>
      <c r="D24" s="149">
        <v>676</v>
      </c>
      <c r="E24" s="149">
        <v>0</v>
      </c>
      <c r="F24" s="149">
        <v>62</v>
      </c>
      <c r="G24" s="149">
        <v>0</v>
      </c>
      <c r="H24" s="334">
        <f t="shared" si="0"/>
        <v>73</v>
      </c>
      <c r="I24" s="331">
        <v>750</v>
      </c>
      <c r="K24" s="331">
        <v>62</v>
      </c>
    </row>
    <row r="25" spans="1:13" ht="14.25" x14ac:dyDescent="0.2">
      <c r="A25" s="334">
        <v>17</v>
      </c>
      <c r="B25" s="372" t="s">
        <v>901</v>
      </c>
      <c r="C25" s="400">
        <v>518</v>
      </c>
      <c r="D25" s="149">
        <v>320</v>
      </c>
      <c r="E25" s="149">
        <v>0</v>
      </c>
      <c r="F25" s="149">
        <v>144</v>
      </c>
      <c r="G25" s="149">
        <v>0</v>
      </c>
      <c r="H25" s="334">
        <f t="shared" si="0"/>
        <v>54</v>
      </c>
      <c r="I25" s="331">
        <v>325</v>
      </c>
      <c r="J25" s="331">
        <v>0</v>
      </c>
      <c r="K25" s="331">
        <v>144</v>
      </c>
      <c r="L25" s="331">
        <v>0</v>
      </c>
    </row>
    <row r="26" spans="1:13" ht="14.25" x14ac:dyDescent="0.2">
      <c r="A26" s="334">
        <v>18</v>
      </c>
      <c r="B26" s="372" t="s">
        <v>902</v>
      </c>
      <c r="C26" s="400">
        <v>1869</v>
      </c>
      <c r="D26" s="149">
        <v>1270</v>
      </c>
      <c r="E26" s="149">
        <v>0</v>
      </c>
      <c r="F26" s="149">
        <v>0</v>
      </c>
      <c r="G26" s="149">
        <v>0</v>
      </c>
      <c r="H26" s="334">
        <f t="shared" si="0"/>
        <v>599</v>
      </c>
      <c r="I26" s="331">
        <v>1270</v>
      </c>
      <c r="J26" s="331">
        <v>0</v>
      </c>
      <c r="K26" s="331">
        <v>0</v>
      </c>
      <c r="L26" s="331">
        <v>0</v>
      </c>
      <c r="M26" s="331">
        <v>599</v>
      </c>
    </row>
    <row r="27" spans="1:13" ht="14.25" x14ac:dyDescent="0.2">
      <c r="A27" s="334">
        <v>19</v>
      </c>
      <c r="B27" s="372" t="s">
        <v>903</v>
      </c>
      <c r="C27" s="400">
        <v>766</v>
      </c>
      <c r="D27" s="149">
        <v>537</v>
      </c>
      <c r="E27" s="149">
        <v>0</v>
      </c>
      <c r="F27" s="149">
        <v>229</v>
      </c>
      <c r="G27" s="149">
        <v>0</v>
      </c>
      <c r="H27" s="334">
        <f t="shared" si="0"/>
        <v>0</v>
      </c>
      <c r="I27" s="331">
        <v>537</v>
      </c>
      <c r="J27" s="331">
        <v>0</v>
      </c>
      <c r="K27" s="331">
        <v>239</v>
      </c>
      <c r="L27" s="331">
        <v>0</v>
      </c>
      <c r="M27" s="331">
        <v>0</v>
      </c>
    </row>
    <row r="28" spans="1:13" ht="15" customHeight="1" x14ac:dyDescent="0.2">
      <c r="A28" s="334">
        <v>20</v>
      </c>
      <c r="B28" s="372" t="s">
        <v>904</v>
      </c>
      <c r="C28" s="400">
        <v>1786</v>
      </c>
      <c r="D28" s="149">
        <v>1183</v>
      </c>
      <c r="E28" s="149">
        <v>0</v>
      </c>
      <c r="F28" s="149">
        <v>207</v>
      </c>
      <c r="G28" s="149">
        <v>0</v>
      </c>
      <c r="H28" s="334">
        <f t="shared" si="0"/>
        <v>396</v>
      </c>
      <c r="I28" s="331">
        <v>958</v>
      </c>
      <c r="J28" s="331" t="s">
        <v>907</v>
      </c>
      <c r="K28" s="331">
        <v>207</v>
      </c>
      <c r="L28" s="331" t="s">
        <v>907</v>
      </c>
      <c r="M28" s="331">
        <v>622</v>
      </c>
    </row>
    <row r="29" spans="1:13" ht="15" customHeight="1" x14ac:dyDescent="0.2">
      <c r="A29" s="1395" t="s">
        <v>17</v>
      </c>
      <c r="B29" s="1396"/>
      <c r="C29" s="399">
        <f t="shared" ref="C29:H29" si="1">SUM(C9:C28)</f>
        <v>22205</v>
      </c>
      <c r="D29" s="399">
        <f t="shared" si="1"/>
        <v>14020</v>
      </c>
      <c r="E29" s="399">
        <f t="shared" si="1"/>
        <v>0</v>
      </c>
      <c r="F29" s="399">
        <f t="shared" si="1"/>
        <v>6072</v>
      </c>
      <c r="G29" s="399">
        <f t="shared" si="1"/>
        <v>0</v>
      </c>
      <c r="H29" s="399">
        <f t="shared" si="1"/>
        <v>2113</v>
      </c>
    </row>
    <row r="30" spans="1:13" ht="15" customHeight="1" x14ac:dyDescent="0.2">
      <c r="A30" s="346"/>
      <c r="B30" s="346"/>
      <c r="C30" s="346"/>
      <c r="D30" s="939">
        <f>D29/C29</f>
        <v>0.63138932672821435</v>
      </c>
      <c r="E30" s="230"/>
      <c r="F30" s="939">
        <f>F29/C29</f>
        <v>0.27345192524206258</v>
      </c>
      <c r="G30" s="230"/>
      <c r="H30" s="230"/>
    </row>
    <row r="31" spans="1:13" ht="15" customHeight="1" x14ac:dyDescent="0.2">
      <c r="A31" s="346"/>
      <c r="B31" s="346"/>
      <c r="C31" s="346"/>
      <c r="D31" s="230"/>
      <c r="E31" s="230"/>
      <c r="F31" s="156"/>
      <c r="G31" s="230"/>
      <c r="H31" s="230"/>
    </row>
    <row r="32" spans="1:13" ht="15" customHeight="1" x14ac:dyDescent="0.2">
      <c r="A32" s="346"/>
      <c r="B32" s="346"/>
      <c r="C32" s="346"/>
      <c r="D32" s="1138"/>
      <c r="E32" s="1138"/>
      <c r="F32" s="1138"/>
      <c r="G32" s="1138"/>
      <c r="H32" s="1138"/>
      <c r="I32" s="1138"/>
    </row>
    <row r="33" spans="1:9" x14ac:dyDescent="0.2">
      <c r="A33" s="346" t="s">
        <v>11</v>
      </c>
      <c r="C33" s="346"/>
      <c r="D33" s="1138" t="s">
        <v>13</v>
      </c>
      <c r="E33" s="1138"/>
      <c r="F33" s="1138"/>
      <c r="G33" s="1138"/>
      <c r="H33" s="1138"/>
      <c r="I33" s="1138"/>
    </row>
    <row r="34" spans="1:9" x14ac:dyDescent="0.2">
      <c r="D34" s="1138" t="s">
        <v>86</v>
      </c>
      <c r="E34" s="1138"/>
      <c r="F34" s="1138"/>
      <c r="G34" s="1138"/>
      <c r="H34" s="1138"/>
      <c r="I34" s="1138"/>
    </row>
  </sheetData>
  <mergeCells count="13">
    <mergeCell ref="N5:O5"/>
    <mergeCell ref="A6:A7"/>
    <mergeCell ref="B6:B7"/>
    <mergeCell ref="C6:C7"/>
    <mergeCell ref="F5:H5"/>
    <mergeCell ref="D33:I33"/>
    <mergeCell ref="D34:I34"/>
    <mergeCell ref="A2:H2"/>
    <mergeCell ref="A3:H3"/>
    <mergeCell ref="A4:H4"/>
    <mergeCell ref="D6:H6"/>
    <mergeCell ref="D32:I32"/>
    <mergeCell ref="A29:B29"/>
  </mergeCells>
  <printOptions horizontalCentered="1"/>
  <pageMargins left="0.5" right="0.5" top="0.23622047244094499" bottom="0" header="0.31496062992126" footer="0.31496062992126"/>
  <pageSetup paperSize="9" orientation="landscape" r:id="rId1"/>
  <colBreaks count="1" manualBreakCount="1">
    <brk id="8"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N33"/>
  <sheetViews>
    <sheetView view="pageBreakPreview" topLeftCell="A13" zoomScaleNormal="83" zoomScaleSheetLayoutView="100" workbookViewId="0">
      <selection activeCell="D31" sqref="D31"/>
    </sheetView>
  </sheetViews>
  <sheetFormatPr defaultColWidth="8.85546875" defaultRowHeight="12.75" x14ac:dyDescent="0.2"/>
  <cols>
    <col min="1" max="1" width="3.7109375" style="331" customWidth="1"/>
    <col min="2" max="2" width="11.5703125" style="331" customWidth="1"/>
    <col min="3" max="3" width="13.140625" style="339" customWidth="1"/>
    <col min="4" max="4" width="8.42578125" style="339" customWidth="1"/>
    <col min="5" max="5" width="8.140625" style="339" customWidth="1"/>
    <col min="6" max="6" width="8.5703125" style="339" customWidth="1"/>
    <col min="7" max="7" width="10.42578125" style="339" customWidth="1"/>
    <col min="8" max="8" width="9.5703125" style="339" customWidth="1"/>
    <col min="9" max="9" width="9.85546875" style="339" customWidth="1"/>
    <col min="10" max="10" width="9.42578125" style="339" customWidth="1"/>
    <col min="11" max="11" width="8.42578125" style="339" bestFit="1" customWidth="1"/>
    <col min="12" max="12" width="7.85546875" style="339" bestFit="1" customWidth="1"/>
    <col min="13" max="13" width="11.28515625" style="339" bestFit="1" customWidth="1"/>
    <col min="14" max="14" width="11.85546875" style="339" customWidth="1"/>
    <col min="15" max="16384" width="8.85546875" style="331"/>
  </cols>
  <sheetData>
    <row r="1" spans="1:14" ht="20.25" x14ac:dyDescent="0.2">
      <c r="A1" s="1192" t="s">
        <v>0</v>
      </c>
      <c r="B1" s="1192"/>
      <c r="C1" s="1192"/>
      <c r="D1" s="1192"/>
      <c r="E1" s="1192"/>
      <c r="F1" s="1192"/>
      <c r="G1" s="1192"/>
      <c r="H1" s="1192"/>
      <c r="I1" s="1192"/>
      <c r="J1" s="1192"/>
      <c r="K1" s="1192"/>
      <c r="N1" s="330" t="s">
        <v>505</v>
      </c>
    </row>
    <row r="2" spans="1:14" ht="20.25" x14ac:dyDescent="0.2">
      <c r="A2" s="1192" t="s">
        <v>734</v>
      </c>
      <c r="B2" s="1192"/>
      <c r="C2" s="1192"/>
      <c r="D2" s="1192"/>
      <c r="E2" s="1192"/>
      <c r="F2" s="1192"/>
      <c r="G2" s="1192"/>
      <c r="H2" s="1192"/>
      <c r="I2" s="1192"/>
      <c r="J2" s="1192"/>
      <c r="K2" s="1192"/>
    </row>
    <row r="4" spans="1:14" ht="15.75" x14ac:dyDescent="0.2">
      <c r="A4" s="1283" t="s">
        <v>504</v>
      </c>
      <c r="B4" s="1283"/>
      <c r="C4" s="1283"/>
      <c r="D4" s="1283"/>
      <c r="E4" s="1283"/>
      <c r="F4" s="1283"/>
      <c r="G4" s="1283"/>
      <c r="H4" s="1283"/>
      <c r="I4" s="466"/>
      <c r="J4" s="466"/>
    </row>
    <row r="5" spans="1:14" ht="17.25" customHeight="1" x14ac:dyDescent="0.2">
      <c r="A5" s="332" t="s">
        <v>249</v>
      </c>
      <c r="B5" s="332"/>
      <c r="C5" s="288"/>
      <c r="D5" s="288"/>
      <c r="E5" s="288"/>
      <c r="F5" s="288"/>
      <c r="G5" s="288"/>
      <c r="L5" s="1408" t="s">
        <v>823</v>
      </c>
      <c r="M5" s="1408"/>
      <c r="N5" s="1408"/>
    </row>
    <row r="6" spans="1:14" s="184" customFormat="1" ht="28.5" customHeight="1" x14ac:dyDescent="0.2">
      <c r="A6" s="1260" t="s">
        <v>74</v>
      </c>
      <c r="B6" s="1260" t="s">
        <v>37</v>
      </c>
      <c r="C6" s="1194" t="s">
        <v>388</v>
      </c>
      <c r="D6" s="1018" t="s">
        <v>439</v>
      </c>
      <c r="E6" s="1018"/>
      <c r="F6" s="1018"/>
      <c r="G6" s="1018"/>
      <c r="H6" s="1019"/>
      <c r="I6" s="1194" t="s">
        <v>530</v>
      </c>
      <c r="J6" s="1194" t="s">
        <v>531</v>
      </c>
      <c r="K6" s="1194" t="s">
        <v>484</v>
      </c>
      <c r="L6" s="1194"/>
      <c r="M6" s="1194"/>
      <c r="N6" s="1194"/>
    </row>
    <row r="7" spans="1:14" s="184" customFormat="1" ht="39" customHeight="1" x14ac:dyDescent="0.2">
      <c r="A7" s="1261"/>
      <c r="B7" s="1261"/>
      <c r="C7" s="1194"/>
      <c r="D7" s="237" t="s">
        <v>438</v>
      </c>
      <c r="E7" s="237" t="s">
        <v>389</v>
      </c>
      <c r="F7" s="237" t="s">
        <v>390</v>
      </c>
      <c r="G7" s="237" t="s">
        <v>391</v>
      </c>
      <c r="H7" s="237" t="s">
        <v>47</v>
      </c>
      <c r="I7" s="1194"/>
      <c r="J7" s="1194"/>
      <c r="K7" s="237" t="s">
        <v>392</v>
      </c>
      <c r="L7" s="237" t="s">
        <v>485</v>
      </c>
      <c r="M7" s="237" t="s">
        <v>393</v>
      </c>
      <c r="N7" s="237" t="s">
        <v>394</v>
      </c>
    </row>
    <row r="8" spans="1:14" ht="17.25" customHeight="1" x14ac:dyDescent="0.2">
      <c r="A8" s="327" t="s">
        <v>256</v>
      </c>
      <c r="B8" s="327" t="s">
        <v>257</v>
      </c>
      <c r="C8" s="327" t="s">
        <v>258</v>
      </c>
      <c r="D8" s="327" t="s">
        <v>259</v>
      </c>
      <c r="E8" s="327" t="s">
        <v>260</v>
      </c>
      <c r="F8" s="327" t="s">
        <v>261</v>
      </c>
      <c r="G8" s="327" t="s">
        <v>262</v>
      </c>
      <c r="H8" s="327" t="s">
        <v>263</v>
      </c>
      <c r="I8" s="327" t="s">
        <v>281</v>
      </c>
      <c r="J8" s="327" t="s">
        <v>282</v>
      </c>
      <c r="K8" s="327" t="s">
        <v>283</v>
      </c>
      <c r="L8" s="327" t="s">
        <v>311</v>
      </c>
      <c r="M8" s="327" t="s">
        <v>312</v>
      </c>
      <c r="N8" s="327" t="s">
        <v>313</v>
      </c>
    </row>
    <row r="9" spans="1:14" ht="17.25" customHeight="1" x14ac:dyDescent="0.2">
      <c r="A9" s="467">
        <v>1</v>
      </c>
      <c r="B9" s="372" t="s">
        <v>885</v>
      </c>
      <c r="C9" s="362">
        <v>1498</v>
      </c>
      <c r="D9" s="141">
        <v>125</v>
      </c>
      <c r="E9" s="141">
        <v>915</v>
      </c>
      <c r="F9" s="141">
        <v>431</v>
      </c>
      <c r="G9" s="141">
        <v>27</v>
      </c>
      <c r="H9" s="141">
        <f>C9-D9-E9-F9-G9</f>
        <v>0</v>
      </c>
      <c r="I9" s="141">
        <v>855</v>
      </c>
      <c r="J9" s="141">
        <v>1498</v>
      </c>
      <c r="K9" s="141">
        <v>1498</v>
      </c>
      <c r="L9" s="362">
        <v>648</v>
      </c>
      <c r="M9" s="362">
        <v>604</v>
      </c>
      <c r="N9" s="141">
        <v>1896</v>
      </c>
    </row>
    <row r="10" spans="1:14" ht="17.25" customHeight="1" x14ac:dyDescent="0.2">
      <c r="A10" s="467">
        <v>2</v>
      </c>
      <c r="B10" s="372" t="s">
        <v>886</v>
      </c>
      <c r="C10" s="362">
        <v>460</v>
      </c>
      <c r="D10" s="141">
        <v>55</v>
      </c>
      <c r="E10" s="141">
        <v>325</v>
      </c>
      <c r="F10" s="141">
        <v>80</v>
      </c>
      <c r="G10" s="141">
        <v>0</v>
      </c>
      <c r="H10" s="141">
        <f t="shared" ref="H10:H28" si="0">C10-D10-E10-F10-G10</f>
        <v>0</v>
      </c>
      <c r="I10" s="141">
        <v>268</v>
      </c>
      <c r="J10" s="141">
        <v>460</v>
      </c>
      <c r="K10" s="141">
        <v>460</v>
      </c>
      <c r="L10" s="141">
        <v>278</v>
      </c>
      <c r="M10" s="141">
        <v>55</v>
      </c>
      <c r="N10" s="141">
        <v>656</v>
      </c>
    </row>
    <row r="11" spans="1:14" ht="17.25" customHeight="1" x14ac:dyDescent="0.2">
      <c r="A11" s="467">
        <v>3</v>
      </c>
      <c r="B11" s="372" t="s">
        <v>887</v>
      </c>
      <c r="C11" s="362">
        <v>1387</v>
      </c>
      <c r="D11" s="141">
        <v>75</v>
      </c>
      <c r="E11" s="141">
        <v>1298</v>
      </c>
      <c r="F11" s="141">
        <v>14</v>
      </c>
      <c r="G11" s="141">
        <v>0</v>
      </c>
      <c r="H11" s="141">
        <f t="shared" si="0"/>
        <v>0</v>
      </c>
      <c r="I11" s="141">
        <v>1387</v>
      </c>
      <c r="J11" s="141">
        <v>1387</v>
      </c>
      <c r="K11" s="141">
        <v>1387</v>
      </c>
      <c r="L11" s="141">
        <v>450</v>
      </c>
      <c r="M11" s="141">
        <v>275</v>
      </c>
      <c r="N11" s="141">
        <v>2017</v>
      </c>
    </row>
    <row r="12" spans="1:14" ht="17.25" customHeight="1" x14ac:dyDescent="0.2">
      <c r="A12" s="467">
        <v>4</v>
      </c>
      <c r="B12" s="372" t="s">
        <v>888</v>
      </c>
      <c r="C12" s="362">
        <v>1496</v>
      </c>
      <c r="D12" s="141">
        <v>115</v>
      </c>
      <c r="E12" s="141">
        <v>1324</v>
      </c>
      <c r="F12" s="141">
        <v>0</v>
      </c>
      <c r="G12" s="141">
        <v>57</v>
      </c>
      <c r="H12" s="141">
        <f t="shared" si="0"/>
        <v>0</v>
      </c>
      <c r="I12" s="141">
        <v>1496</v>
      </c>
      <c r="J12" s="141">
        <v>1496</v>
      </c>
      <c r="K12" s="141">
        <v>1496</v>
      </c>
      <c r="L12" s="141">
        <v>604</v>
      </c>
      <c r="M12" s="141">
        <v>579</v>
      </c>
      <c r="N12" s="141">
        <v>1910</v>
      </c>
    </row>
    <row r="13" spans="1:14" ht="17.25" customHeight="1" x14ac:dyDescent="0.2">
      <c r="A13" s="467">
        <v>5</v>
      </c>
      <c r="B13" s="372" t="s">
        <v>889</v>
      </c>
      <c r="C13" s="362">
        <v>1116</v>
      </c>
      <c r="D13" s="141">
        <v>337</v>
      </c>
      <c r="E13" s="141">
        <v>779</v>
      </c>
      <c r="F13" s="141">
        <v>0</v>
      </c>
      <c r="G13" s="141">
        <v>0</v>
      </c>
      <c r="H13" s="141">
        <f t="shared" si="0"/>
        <v>0</v>
      </c>
      <c r="I13" s="141">
        <v>1116</v>
      </c>
      <c r="J13" s="141">
        <v>1116</v>
      </c>
      <c r="K13" s="141">
        <v>1116</v>
      </c>
      <c r="L13" s="141">
        <v>524</v>
      </c>
      <c r="M13" s="141">
        <v>86</v>
      </c>
      <c r="N13" s="141">
        <v>1279</v>
      </c>
    </row>
    <row r="14" spans="1:14" ht="17.25" customHeight="1" x14ac:dyDescent="0.2">
      <c r="A14" s="467">
        <v>6</v>
      </c>
      <c r="B14" s="372" t="s">
        <v>890</v>
      </c>
      <c r="C14" s="362">
        <v>1215</v>
      </c>
      <c r="D14" s="141">
        <v>65</v>
      </c>
      <c r="E14" s="141">
        <v>1150</v>
      </c>
      <c r="F14" s="141">
        <v>0</v>
      </c>
      <c r="G14" s="141">
        <v>0</v>
      </c>
      <c r="H14" s="141">
        <f t="shared" si="0"/>
        <v>0</v>
      </c>
      <c r="I14" s="141">
        <v>1215</v>
      </c>
      <c r="J14" s="141">
        <v>1215</v>
      </c>
      <c r="K14" s="141">
        <v>1215</v>
      </c>
      <c r="L14" s="141">
        <v>550</v>
      </c>
      <c r="M14" s="141">
        <v>210</v>
      </c>
      <c r="N14" s="141">
        <v>2011</v>
      </c>
    </row>
    <row r="15" spans="1:14" ht="17.25" customHeight="1" x14ac:dyDescent="0.2">
      <c r="A15" s="467">
        <v>7</v>
      </c>
      <c r="B15" s="372" t="s">
        <v>891</v>
      </c>
      <c r="C15" s="362">
        <v>859</v>
      </c>
      <c r="D15" s="141">
        <v>209</v>
      </c>
      <c r="E15" s="141">
        <v>620</v>
      </c>
      <c r="F15" s="141">
        <v>0</v>
      </c>
      <c r="G15" s="141">
        <v>30</v>
      </c>
      <c r="H15" s="141">
        <f t="shared" si="0"/>
        <v>0</v>
      </c>
      <c r="I15" s="141">
        <v>253</v>
      </c>
      <c r="J15" s="141">
        <v>829</v>
      </c>
      <c r="K15" s="141">
        <v>829</v>
      </c>
      <c r="L15" s="141">
        <v>295</v>
      </c>
      <c r="M15" s="141">
        <v>178</v>
      </c>
      <c r="N15" s="141">
        <v>1412</v>
      </c>
    </row>
    <row r="16" spans="1:14" ht="17.25" customHeight="1" x14ac:dyDescent="0.2">
      <c r="A16" s="467">
        <v>8</v>
      </c>
      <c r="B16" s="372" t="s">
        <v>892</v>
      </c>
      <c r="C16" s="362">
        <v>784</v>
      </c>
      <c r="D16" s="141">
        <v>182</v>
      </c>
      <c r="E16" s="141">
        <v>580</v>
      </c>
      <c r="F16" s="141">
        <v>0</v>
      </c>
      <c r="G16" s="141">
        <v>22</v>
      </c>
      <c r="H16" s="141">
        <f t="shared" si="0"/>
        <v>0</v>
      </c>
      <c r="I16" s="141">
        <v>784</v>
      </c>
      <c r="J16" s="141">
        <v>784</v>
      </c>
      <c r="K16" s="141">
        <v>784</v>
      </c>
      <c r="L16" s="141">
        <v>526</v>
      </c>
      <c r="M16" s="141">
        <v>165</v>
      </c>
      <c r="N16" s="141">
        <v>1043</v>
      </c>
    </row>
    <row r="17" spans="1:14" ht="17.25" customHeight="1" x14ac:dyDescent="0.2">
      <c r="A17" s="467">
        <v>9</v>
      </c>
      <c r="B17" s="372" t="s">
        <v>893</v>
      </c>
      <c r="C17" s="362">
        <v>1690</v>
      </c>
      <c r="D17" s="362">
        <v>145</v>
      </c>
      <c r="E17" s="362">
        <v>670</v>
      </c>
      <c r="F17" s="362">
        <v>320</v>
      </c>
      <c r="G17" s="362">
        <v>365</v>
      </c>
      <c r="H17" s="141">
        <f t="shared" si="0"/>
        <v>190</v>
      </c>
      <c r="I17" s="362">
        <v>843</v>
      </c>
      <c r="J17" s="362">
        <v>1690</v>
      </c>
      <c r="K17" s="362">
        <v>1690</v>
      </c>
      <c r="L17" s="362">
        <v>639</v>
      </c>
      <c r="M17" s="362">
        <v>63</v>
      </c>
      <c r="N17" s="362">
        <v>1898</v>
      </c>
    </row>
    <row r="18" spans="1:14" ht="17.25" customHeight="1" x14ac:dyDescent="0.2">
      <c r="A18" s="467">
        <v>10</v>
      </c>
      <c r="B18" s="372" t="s">
        <v>894</v>
      </c>
      <c r="C18" s="362">
        <v>1472</v>
      </c>
      <c r="D18" s="362">
        <v>175</v>
      </c>
      <c r="E18" s="362">
        <v>945</v>
      </c>
      <c r="F18" s="362">
        <v>3</v>
      </c>
      <c r="G18" s="362">
        <v>245</v>
      </c>
      <c r="H18" s="141">
        <f t="shared" si="0"/>
        <v>104</v>
      </c>
      <c r="I18" s="362">
        <v>180</v>
      </c>
      <c r="J18" s="362">
        <v>1472</v>
      </c>
      <c r="K18" s="362">
        <v>1472</v>
      </c>
      <c r="L18" s="362">
        <v>250</v>
      </c>
      <c r="M18" s="362">
        <v>90</v>
      </c>
      <c r="N18" s="362">
        <v>2119</v>
      </c>
    </row>
    <row r="19" spans="1:14" ht="17.25" customHeight="1" x14ac:dyDescent="0.2">
      <c r="A19" s="467">
        <v>11</v>
      </c>
      <c r="B19" s="372" t="s">
        <v>895</v>
      </c>
      <c r="C19" s="362">
        <v>489</v>
      </c>
      <c r="D19" s="362">
        <v>73</v>
      </c>
      <c r="E19" s="362">
        <v>352</v>
      </c>
      <c r="F19" s="362">
        <v>64</v>
      </c>
      <c r="G19" s="362">
        <v>0</v>
      </c>
      <c r="H19" s="141">
        <f t="shared" si="0"/>
        <v>0</v>
      </c>
      <c r="I19" s="362">
        <v>145</v>
      </c>
      <c r="J19" s="362">
        <v>489</v>
      </c>
      <c r="K19" s="362">
        <v>489</v>
      </c>
      <c r="L19" s="362">
        <v>30</v>
      </c>
      <c r="M19" s="362">
        <v>54</v>
      </c>
      <c r="N19" s="362">
        <v>553</v>
      </c>
    </row>
    <row r="20" spans="1:14" ht="17.25" customHeight="1" x14ac:dyDescent="0.2">
      <c r="A20" s="467">
        <v>12</v>
      </c>
      <c r="B20" s="372" t="s">
        <v>896</v>
      </c>
      <c r="C20" s="362">
        <v>543</v>
      </c>
      <c r="D20" s="362">
        <v>38</v>
      </c>
      <c r="E20" s="362">
        <f>543-38</f>
        <v>505</v>
      </c>
      <c r="F20" s="362">
        <v>0</v>
      </c>
      <c r="G20" s="362">
        <v>0</v>
      </c>
      <c r="H20" s="141">
        <f t="shared" si="0"/>
        <v>0</v>
      </c>
      <c r="I20" s="362">
        <v>543</v>
      </c>
      <c r="J20" s="362">
        <v>543</v>
      </c>
      <c r="K20" s="362">
        <v>543</v>
      </c>
      <c r="L20" s="362">
        <v>73</v>
      </c>
      <c r="M20" s="362">
        <v>54</v>
      </c>
      <c r="N20" s="362">
        <v>770</v>
      </c>
    </row>
    <row r="21" spans="1:14" ht="17.25" customHeight="1" x14ac:dyDescent="0.2">
      <c r="A21" s="467">
        <v>13</v>
      </c>
      <c r="B21" s="372" t="s">
        <v>897</v>
      </c>
      <c r="C21" s="362">
        <v>1227</v>
      </c>
      <c r="D21" s="362">
        <v>65</v>
      </c>
      <c r="E21" s="362">
        <f>1138-65</f>
        <v>1073</v>
      </c>
      <c r="F21" s="362">
        <v>32</v>
      </c>
      <c r="G21" s="362">
        <v>57</v>
      </c>
      <c r="H21" s="141">
        <f t="shared" si="0"/>
        <v>0</v>
      </c>
      <c r="I21" s="362">
        <v>652</v>
      </c>
      <c r="J21" s="362">
        <v>1227</v>
      </c>
      <c r="K21" s="362">
        <v>1227</v>
      </c>
      <c r="L21" s="362">
        <v>50</v>
      </c>
      <c r="M21" s="362">
        <v>70</v>
      </c>
      <c r="N21" s="362">
        <v>1530</v>
      </c>
    </row>
    <row r="22" spans="1:14" ht="17.25" customHeight="1" x14ac:dyDescent="0.2">
      <c r="A22" s="467">
        <v>14</v>
      </c>
      <c r="B22" s="372" t="s">
        <v>898</v>
      </c>
      <c r="C22" s="464">
        <v>1438</v>
      </c>
      <c r="D22" s="362">
        <v>55</v>
      </c>
      <c r="E22" s="362">
        <f>1186-55</f>
        <v>1131</v>
      </c>
      <c r="F22" s="362">
        <v>42</v>
      </c>
      <c r="G22" s="362">
        <v>210</v>
      </c>
      <c r="H22" s="141">
        <f t="shared" si="0"/>
        <v>0</v>
      </c>
      <c r="I22" s="362">
        <v>475</v>
      </c>
      <c r="J22" s="362">
        <v>1438</v>
      </c>
      <c r="K22" s="362">
        <v>1438</v>
      </c>
      <c r="L22" s="362">
        <v>76</v>
      </c>
      <c r="M22" s="362">
        <v>82</v>
      </c>
      <c r="N22" s="362">
        <v>2048</v>
      </c>
    </row>
    <row r="23" spans="1:14" ht="17.25" customHeight="1" x14ac:dyDescent="0.2">
      <c r="A23" s="467">
        <v>15</v>
      </c>
      <c r="B23" s="372" t="s">
        <v>899</v>
      </c>
      <c r="C23" s="464">
        <v>781</v>
      </c>
      <c r="D23" s="362">
        <v>35</v>
      </c>
      <c r="E23" s="362">
        <v>725</v>
      </c>
      <c r="F23" s="362">
        <v>19</v>
      </c>
      <c r="G23" s="362">
        <v>2</v>
      </c>
      <c r="H23" s="141">
        <f t="shared" si="0"/>
        <v>0</v>
      </c>
      <c r="I23" s="362">
        <v>760</v>
      </c>
      <c r="J23" s="362">
        <v>781</v>
      </c>
      <c r="K23" s="362">
        <v>781</v>
      </c>
      <c r="L23" s="362">
        <v>65</v>
      </c>
      <c r="M23" s="362">
        <v>58</v>
      </c>
      <c r="N23" s="362">
        <v>1015</v>
      </c>
    </row>
    <row r="24" spans="1:14" ht="17.25" customHeight="1" x14ac:dyDescent="0.2">
      <c r="A24" s="467">
        <v>16</v>
      </c>
      <c r="B24" s="372" t="s">
        <v>900</v>
      </c>
      <c r="C24" s="464">
        <v>811</v>
      </c>
      <c r="D24" s="362">
        <v>29</v>
      </c>
      <c r="E24" s="362">
        <v>700</v>
      </c>
      <c r="F24" s="362">
        <v>42</v>
      </c>
      <c r="G24" s="362">
        <v>40</v>
      </c>
      <c r="H24" s="141">
        <f t="shared" si="0"/>
        <v>0</v>
      </c>
      <c r="I24" s="362">
        <v>230</v>
      </c>
      <c r="J24" s="362">
        <v>811</v>
      </c>
      <c r="K24" s="362">
        <v>811</v>
      </c>
      <c r="L24" s="362">
        <v>45</v>
      </c>
      <c r="M24" s="362">
        <v>57</v>
      </c>
      <c r="N24" s="362">
        <v>1047</v>
      </c>
    </row>
    <row r="25" spans="1:14" ht="17.25" customHeight="1" x14ac:dyDescent="0.2">
      <c r="A25" s="467">
        <v>17</v>
      </c>
      <c r="B25" s="372" t="s">
        <v>901</v>
      </c>
      <c r="C25" s="464">
        <v>518</v>
      </c>
      <c r="D25" s="362">
        <v>85</v>
      </c>
      <c r="E25" s="362">
        <v>358</v>
      </c>
      <c r="F25" s="362">
        <v>53</v>
      </c>
      <c r="G25" s="362">
        <v>22</v>
      </c>
      <c r="H25" s="141">
        <f t="shared" si="0"/>
        <v>0</v>
      </c>
      <c r="I25" s="362">
        <v>165</v>
      </c>
      <c r="J25" s="362">
        <v>518</v>
      </c>
      <c r="K25" s="362">
        <v>518</v>
      </c>
      <c r="L25" s="362">
        <v>176</v>
      </c>
      <c r="M25" s="362">
        <v>175</v>
      </c>
      <c r="N25" s="362">
        <v>606</v>
      </c>
    </row>
    <row r="26" spans="1:14" ht="17.25" customHeight="1" x14ac:dyDescent="0.2">
      <c r="A26" s="467">
        <v>18</v>
      </c>
      <c r="B26" s="372" t="s">
        <v>902</v>
      </c>
      <c r="C26" s="464">
        <v>1869</v>
      </c>
      <c r="D26" s="362">
        <v>460</v>
      </c>
      <c r="E26" s="362">
        <v>1400</v>
      </c>
      <c r="F26" s="362">
        <v>9</v>
      </c>
      <c r="G26" s="362">
        <v>0</v>
      </c>
      <c r="H26" s="141">
        <f t="shared" si="0"/>
        <v>0</v>
      </c>
      <c r="I26" s="362">
        <v>1869</v>
      </c>
      <c r="J26" s="362">
        <v>1869</v>
      </c>
      <c r="K26" s="362">
        <v>1869</v>
      </c>
      <c r="L26" s="362">
        <v>52</v>
      </c>
      <c r="M26" s="362">
        <v>86</v>
      </c>
      <c r="N26" s="362">
        <v>2330</v>
      </c>
    </row>
    <row r="27" spans="1:14" ht="17.25" customHeight="1" x14ac:dyDescent="0.2">
      <c r="A27" s="467">
        <v>19</v>
      </c>
      <c r="B27" s="372" t="s">
        <v>903</v>
      </c>
      <c r="C27" s="464">
        <v>766</v>
      </c>
      <c r="D27" s="362">
        <v>55</v>
      </c>
      <c r="E27" s="362">
        <v>711</v>
      </c>
      <c r="F27" s="362">
        <v>0</v>
      </c>
      <c r="G27" s="362">
        <v>0</v>
      </c>
      <c r="H27" s="141">
        <f t="shared" si="0"/>
        <v>0</v>
      </c>
      <c r="I27" s="362">
        <v>258</v>
      </c>
      <c r="J27" s="362">
        <v>766</v>
      </c>
      <c r="K27" s="362">
        <v>766</v>
      </c>
      <c r="L27" s="362">
        <v>44</v>
      </c>
      <c r="M27" s="362">
        <v>50</v>
      </c>
      <c r="N27" s="362">
        <v>1047</v>
      </c>
    </row>
    <row r="28" spans="1:14" ht="17.25" customHeight="1" x14ac:dyDescent="0.2">
      <c r="A28" s="467">
        <v>20</v>
      </c>
      <c r="B28" s="372" t="s">
        <v>904</v>
      </c>
      <c r="C28" s="464">
        <v>1786</v>
      </c>
      <c r="D28" s="362">
        <v>78</v>
      </c>
      <c r="E28" s="362">
        <f>1700-78</f>
        <v>1622</v>
      </c>
      <c r="F28" s="362">
        <v>86</v>
      </c>
      <c r="G28" s="362">
        <v>0</v>
      </c>
      <c r="H28" s="141">
        <f t="shared" si="0"/>
        <v>0</v>
      </c>
      <c r="I28" s="362">
        <v>821</v>
      </c>
      <c r="J28" s="362">
        <v>1786</v>
      </c>
      <c r="K28" s="362">
        <v>1786</v>
      </c>
      <c r="L28" s="362">
        <v>42</v>
      </c>
      <c r="M28" s="362">
        <v>40</v>
      </c>
      <c r="N28" s="362">
        <v>2800</v>
      </c>
    </row>
    <row r="29" spans="1:14" ht="17.25" customHeight="1" x14ac:dyDescent="0.2">
      <c r="A29" s="1005" t="s">
        <v>17</v>
      </c>
      <c r="B29" s="1007"/>
      <c r="C29" s="246">
        <f>SUM(C9:C28)</f>
        <v>22205</v>
      </c>
      <c r="D29" s="246">
        <f t="shared" ref="D29:N29" si="1">SUM(D9:D28)</f>
        <v>2456</v>
      </c>
      <c r="E29" s="246">
        <f t="shared" si="1"/>
        <v>17183</v>
      </c>
      <c r="F29" s="246">
        <f t="shared" si="1"/>
        <v>1195</v>
      </c>
      <c r="G29" s="246">
        <f t="shared" si="1"/>
        <v>1077</v>
      </c>
      <c r="H29" s="246">
        <f t="shared" si="1"/>
        <v>294</v>
      </c>
      <c r="I29" s="246">
        <f t="shared" si="1"/>
        <v>14315</v>
      </c>
      <c r="J29" s="246">
        <f t="shared" si="1"/>
        <v>22175</v>
      </c>
      <c r="K29" s="246">
        <f t="shared" si="1"/>
        <v>22175</v>
      </c>
      <c r="L29" s="246">
        <f t="shared" si="1"/>
        <v>5417</v>
      </c>
      <c r="M29" s="246">
        <f t="shared" si="1"/>
        <v>3031</v>
      </c>
      <c r="N29" s="246">
        <f t="shared" si="1"/>
        <v>29987</v>
      </c>
    </row>
    <row r="30" spans="1:14" x14ac:dyDescent="0.2">
      <c r="I30" s="465"/>
    </row>
    <row r="31" spans="1:14" ht="12.75" customHeight="1" x14ac:dyDescent="0.2">
      <c r="A31" s="346"/>
      <c r="B31" s="346"/>
      <c r="C31" s="348"/>
      <c r="D31" s="348"/>
      <c r="H31" s="1138"/>
      <c r="I31" s="1138"/>
      <c r="J31" s="1138"/>
      <c r="K31" s="1138"/>
      <c r="L31" s="1138"/>
    </row>
    <row r="32" spans="1:14" ht="12.75" customHeight="1" x14ac:dyDescent="0.2">
      <c r="A32" s="346"/>
      <c r="B32" s="346"/>
      <c r="C32" s="348"/>
      <c r="D32" s="348"/>
      <c r="H32" s="1138" t="s">
        <v>13</v>
      </c>
      <c r="I32" s="1138"/>
      <c r="J32" s="1138"/>
      <c r="K32" s="1138"/>
      <c r="L32" s="1138"/>
    </row>
    <row r="33" spans="1:11" x14ac:dyDescent="0.2">
      <c r="A33" s="346" t="s">
        <v>11</v>
      </c>
      <c r="C33" s="348"/>
      <c r="D33" s="348"/>
      <c r="K33" s="348"/>
    </row>
  </sheetData>
  <mergeCells count="14">
    <mergeCell ref="H32:L32"/>
    <mergeCell ref="D6:H6"/>
    <mergeCell ref="C6:C7"/>
    <mergeCell ref="A1:K1"/>
    <mergeCell ref="A2:K2"/>
    <mergeCell ref="A4:H4"/>
    <mergeCell ref="A6:A7"/>
    <mergeCell ref="B6:B7"/>
    <mergeCell ref="K6:N6"/>
    <mergeCell ref="L5:N5"/>
    <mergeCell ref="I6:I7"/>
    <mergeCell ref="J6:J7"/>
    <mergeCell ref="A29:B29"/>
    <mergeCell ref="H31:L31"/>
  </mergeCells>
  <printOptions horizontalCentered="1"/>
  <pageMargins left="0.5" right="0.5" top="0.23622047244094499" bottom="0" header="0.31496062992126" footer="0.31496062992126"/>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K34"/>
  <sheetViews>
    <sheetView view="pageBreakPreview" topLeftCell="A3" zoomScaleSheetLayoutView="100" workbookViewId="0">
      <selection activeCell="G31" sqref="G31"/>
    </sheetView>
  </sheetViews>
  <sheetFormatPr defaultRowHeight="12.75" x14ac:dyDescent="0.2"/>
  <cols>
    <col min="1" max="1" width="4.5703125" customWidth="1"/>
    <col min="2" max="2" width="23.5703125" customWidth="1"/>
    <col min="3" max="3" width="16.7109375" customWidth="1"/>
    <col min="4" max="4" width="12.5703125" customWidth="1"/>
    <col min="5" max="5" width="13" customWidth="1"/>
    <col min="6" max="6" width="14.7109375" customWidth="1"/>
    <col min="7" max="7" width="13.5703125" customWidth="1"/>
    <col min="8" max="8" width="15.5703125" customWidth="1"/>
  </cols>
  <sheetData>
    <row r="1" spans="1:8" ht="18" x14ac:dyDescent="0.35">
      <c r="A1" s="1321" t="s">
        <v>0</v>
      </c>
      <c r="B1" s="1321"/>
      <c r="C1" s="1321"/>
      <c r="D1" s="1321"/>
      <c r="E1" s="1321"/>
      <c r="F1" s="1321"/>
      <c r="G1" s="1321"/>
      <c r="H1" s="66" t="s">
        <v>507</v>
      </c>
    </row>
    <row r="2" spans="1:8" ht="21" x14ac:dyDescent="0.35">
      <c r="A2" s="1322" t="s">
        <v>734</v>
      </c>
      <c r="B2" s="1322"/>
      <c r="C2" s="1322"/>
      <c r="D2" s="1322"/>
      <c r="E2" s="1322"/>
      <c r="F2" s="1322"/>
      <c r="G2" s="1322"/>
    </row>
    <row r="3" spans="1:8" ht="15" x14ac:dyDescent="0.3">
      <c r="A3" s="54"/>
      <c r="B3" s="54"/>
      <c r="C3" s="54"/>
      <c r="D3" s="54"/>
      <c r="E3" s="54"/>
      <c r="F3" s="54"/>
      <c r="G3" s="54"/>
    </row>
    <row r="4" spans="1:8" ht="18" x14ac:dyDescent="0.35">
      <c r="A4" s="1321" t="s">
        <v>506</v>
      </c>
      <c r="B4" s="1321"/>
      <c r="C4" s="1321"/>
      <c r="D4" s="1321"/>
      <c r="E4" s="1321"/>
      <c r="F4" s="1321"/>
      <c r="G4" s="1321"/>
    </row>
    <row r="5" spans="1:8" ht="15" x14ac:dyDescent="0.3">
      <c r="A5" s="55" t="s">
        <v>249</v>
      </c>
      <c r="B5" s="55"/>
      <c r="C5" s="55"/>
      <c r="D5" s="55"/>
      <c r="E5" s="55"/>
      <c r="F5" s="55"/>
      <c r="G5" s="1317" t="s">
        <v>823</v>
      </c>
      <c r="H5" s="1317"/>
    </row>
    <row r="6" spans="1:8" ht="21.75" customHeight="1" x14ac:dyDescent="0.2">
      <c r="A6" s="1319" t="s">
        <v>74</v>
      </c>
      <c r="B6" s="1319" t="s">
        <v>486</v>
      </c>
      <c r="C6" s="1023" t="s">
        <v>37</v>
      </c>
      <c r="D6" s="1023" t="s">
        <v>491</v>
      </c>
      <c r="E6" s="1023"/>
      <c r="F6" s="1178" t="s">
        <v>492</v>
      </c>
      <c r="G6" s="1178"/>
      <c r="H6" s="1319" t="s">
        <v>221</v>
      </c>
    </row>
    <row r="7" spans="1:8" ht="25.5" customHeight="1" x14ac:dyDescent="0.2">
      <c r="A7" s="1320"/>
      <c r="B7" s="1320"/>
      <c r="C7" s="1023"/>
      <c r="D7" s="3" t="s">
        <v>487</v>
      </c>
      <c r="E7" s="3" t="s">
        <v>488</v>
      </c>
      <c r="F7" s="33" t="s">
        <v>489</v>
      </c>
      <c r="G7" s="3" t="s">
        <v>490</v>
      </c>
      <c r="H7" s="1320"/>
    </row>
    <row r="8" spans="1:8" ht="15" x14ac:dyDescent="0.2">
      <c r="A8" s="56" t="s">
        <v>256</v>
      </c>
      <c r="B8" s="56" t="s">
        <v>257</v>
      </c>
      <c r="C8" s="56" t="s">
        <v>258</v>
      </c>
      <c r="D8" s="56" t="s">
        <v>259</v>
      </c>
      <c r="E8" s="56" t="s">
        <v>260</v>
      </c>
      <c r="F8" s="56" t="s">
        <v>261</v>
      </c>
      <c r="G8" s="56" t="s">
        <v>262</v>
      </c>
      <c r="H8" s="56">
        <v>8</v>
      </c>
    </row>
    <row r="9" spans="1:8" ht="14.45" customHeight="1" x14ac:dyDescent="0.2">
      <c r="A9" s="79">
        <v>1</v>
      </c>
      <c r="B9" s="1418" t="s">
        <v>982</v>
      </c>
      <c r="C9" s="28" t="s">
        <v>885</v>
      </c>
      <c r="D9" s="1409" t="s">
        <v>944</v>
      </c>
      <c r="E9" s="1410"/>
      <c r="F9" s="1410"/>
      <c r="G9" s="1410"/>
      <c r="H9" s="1411"/>
    </row>
    <row r="10" spans="1:8" ht="15" x14ac:dyDescent="0.2">
      <c r="A10" s="79">
        <v>2</v>
      </c>
      <c r="B10" s="1419"/>
      <c r="C10" s="28" t="s">
        <v>886</v>
      </c>
      <c r="D10" s="1412"/>
      <c r="E10" s="1413"/>
      <c r="F10" s="1413"/>
      <c r="G10" s="1413"/>
      <c r="H10" s="1414"/>
    </row>
    <row r="11" spans="1:8" ht="15" x14ac:dyDescent="0.2">
      <c r="A11" s="79">
        <v>3</v>
      </c>
      <c r="B11" s="1419"/>
      <c r="C11" s="28" t="s">
        <v>887</v>
      </c>
      <c r="D11" s="1412"/>
      <c r="E11" s="1413"/>
      <c r="F11" s="1413"/>
      <c r="G11" s="1413"/>
      <c r="H11" s="1414"/>
    </row>
    <row r="12" spans="1:8" ht="15" x14ac:dyDescent="0.2">
      <c r="A12" s="79">
        <v>4</v>
      </c>
      <c r="B12" s="1419"/>
      <c r="C12" s="28" t="s">
        <v>888</v>
      </c>
      <c r="D12" s="1412"/>
      <c r="E12" s="1413"/>
      <c r="F12" s="1413"/>
      <c r="G12" s="1413"/>
      <c r="H12" s="1414"/>
    </row>
    <row r="13" spans="1:8" ht="15" x14ac:dyDescent="0.2">
      <c r="A13" s="79">
        <v>5</v>
      </c>
      <c r="B13" s="1419"/>
      <c r="C13" s="28" t="s">
        <v>889</v>
      </c>
      <c r="D13" s="1412"/>
      <c r="E13" s="1413"/>
      <c r="F13" s="1413"/>
      <c r="G13" s="1413"/>
      <c r="H13" s="1414"/>
    </row>
    <row r="14" spans="1:8" ht="15" x14ac:dyDescent="0.2">
      <c r="A14" s="79">
        <v>6</v>
      </c>
      <c r="B14" s="1419"/>
      <c r="C14" s="28" t="s">
        <v>890</v>
      </c>
      <c r="D14" s="1412"/>
      <c r="E14" s="1413"/>
      <c r="F14" s="1413"/>
      <c r="G14" s="1413"/>
      <c r="H14" s="1414"/>
    </row>
    <row r="15" spans="1:8" ht="15" x14ac:dyDescent="0.2">
      <c r="A15" s="79">
        <v>7</v>
      </c>
      <c r="B15" s="1419"/>
      <c r="C15" s="28" t="s">
        <v>891</v>
      </c>
      <c r="D15" s="1412"/>
      <c r="E15" s="1413"/>
      <c r="F15" s="1413"/>
      <c r="G15" s="1413"/>
      <c r="H15" s="1414"/>
    </row>
    <row r="16" spans="1:8" ht="15" x14ac:dyDescent="0.2">
      <c r="A16" s="79">
        <v>8</v>
      </c>
      <c r="B16" s="1419"/>
      <c r="C16" s="28" t="s">
        <v>892</v>
      </c>
      <c r="D16" s="1412"/>
      <c r="E16" s="1413"/>
      <c r="F16" s="1413"/>
      <c r="G16" s="1413"/>
      <c r="H16" s="1414"/>
    </row>
    <row r="17" spans="1:11" ht="15" x14ac:dyDescent="0.2">
      <c r="A17" s="79">
        <v>9</v>
      </c>
      <c r="B17" s="1419"/>
      <c r="C17" s="28" t="s">
        <v>893</v>
      </c>
      <c r="D17" s="1412"/>
      <c r="E17" s="1413"/>
      <c r="F17" s="1413"/>
      <c r="G17" s="1413"/>
      <c r="H17" s="1414"/>
    </row>
    <row r="18" spans="1:11" ht="15" x14ac:dyDescent="0.2">
      <c r="A18" s="79">
        <v>10</v>
      </c>
      <c r="B18" s="1419"/>
      <c r="C18" s="28" t="s">
        <v>894</v>
      </c>
      <c r="D18" s="1412"/>
      <c r="E18" s="1413"/>
      <c r="F18" s="1413"/>
      <c r="G18" s="1413"/>
      <c r="H18" s="1414"/>
      <c r="K18" s="27"/>
    </row>
    <row r="19" spans="1:11" ht="15" x14ac:dyDescent="0.2">
      <c r="A19" s="79">
        <v>11</v>
      </c>
      <c r="B19" s="1419"/>
      <c r="C19" s="28" t="s">
        <v>895</v>
      </c>
      <c r="D19" s="1412"/>
      <c r="E19" s="1413"/>
      <c r="F19" s="1413"/>
      <c r="G19" s="1413"/>
      <c r="H19" s="1414"/>
    </row>
    <row r="20" spans="1:11" ht="15" x14ac:dyDescent="0.2">
      <c r="A20" s="79">
        <v>12</v>
      </c>
      <c r="B20" s="1419"/>
      <c r="C20" s="28" t="s">
        <v>896</v>
      </c>
      <c r="D20" s="1412"/>
      <c r="E20" s="1413"/>
      <c r="F20" s="1413"/>
      <c r="G20" s="1413"/>
      <c r="H20" s="1414"/>
    </row>
    <row r="21" spans="1:11" ht="15" x14ac:dyDescent="0.2">
      <c r="A21" s="79">
        <v>13</v>
      </c>
      <c r="B21" s="1419"/>
      <c r="C21" s="28" t="s">
        <v>897</v>
      </c>
      <c r="D21" s="1412"/>
      <c r="E21" s="1413"/>
      <c r="F21" s="1413"/>
      <c r="G21" s="1413"/>
      <c r="H21" s="1414"/>
      <c r="I21" s="13" t="s">
        <v>387</v>
      </c>
    </row>
    <row r="22" spans="1:11" ht="15" x14ac:dyDescent="0.2">
      <c r="A22" s="79">
        <v>14</v>
      </c>
      <c r="B22" s="1419"/>
      <c r="C22" s="28" t="s">
        <v>898</v>
      </c>
      <c r="D22" s="1412"/>
      <c r="E22" s="1413"/>
      <c r="F22" s="1413"/>
      <c r="G22" s="1413"/>
      <c r="H22" s="1414"/>
    </row>
    <row r="23" spans="1:11" ht="15" x14ac:dyDescent="0.2">
      <c r="A23" s="79">
        <v>15</v>
      </c>
      <c r="B23" s="1419"/>
      <c r="C23" s="28" t="s">
        <v>899</v>
      </c>
      <c r="D23" s="1412"/>
      <c r="E23" s="1413"/>
      <c r="F23" s="1413"/>
      <c r="G23" s="1413"/>
      <c r="H23" s="1414"/>
    </row>
    <row r="24" spans="1:11" ht="15" x14ac:dyDescent="0.2">
      <c r="A24" s="79">
        <v>16</v>
      </c>
      <c r="B24" s="1419"/>
      <c r="C24" s="28" t="s">
        <v>900</v>
      </c>
      <c r="D24" s="1412"/>
      <c r="E24" s="1413"/>
      <c r="F24" s="1413"/>
      <c r="G24" s="1413"/>
      <c r="H24" s="1414"/>
    </row>
    <row r="25" spans="1:11" ht="15" x14ac:dyDescent="0.2">
      <c r="A25" s="79">
        <v>17</v>
      </c>
      <c r="B25" s="1419"/>
      <c r="C25" s="28" t="s">
        <v>901</v>
      </c>
      <c r="D25" s="1412"/>
      <c r="E25" s="1413"/>
      <c r="F25" s="1413"/>
      <c r="G25" s="1413"/>
      <c r="H25" s="1414"/>
    </row>
    <row r="26" spans="1:11" ht="15" x14ac:dyDescent="0.2">
      <c r="A26" s="79">
        <v>18</v>
      </c>
      <c r="B26" s="1419"/>
      <c r="C26" s="28" t="s">
        <v>902</v>
      </c>
      <c r="D26" s="1412"/>
      <c r="E26" s="1413"/>
      <c r="F26" s="1413"/>
      <c r="G26" s="1413"/>
      <c r="H26" s="1414"/>
    </row>
    <row r="27" spans="1:11" ht="15" x14ac:dyDescent="0.2">
      <c r="A27" s="79">
        <v>19</v>
      </c>
      <c r="B27" s="1419"/>
      <c r="C27" s="28" t="s">
        <v>903</v>
      </c>
      <c r="D27" s="1412"/>
      <c r="E27" s="1413"/>
      <c r="F27" s="1413"/>
      <c r="G27" s="1413"/>
      <c r="H27" s="1414"/>
    </row>
    <row r="28" spans="1:11" ht="15" x14ac:dyDescent="0.2">
      <c r="A28" s="79">
        <v>20</v>
      </c>
      <c r="B28" s="1420"/>
      <c r="C28" s="28" t="s">
        <v>904</v>
      </c>
      <c r="D28" s="1415"/>
      <c r="E28" s="1416"/>
      <c r="F28" s="1416"/>
      <c r="G28" s="1416"/>
      <c r="H28" s="1417"/>
    </row>
    <row r="29" spans="1:11" ht="13.15" customHeight="1" x14ac:dyDescent="0.2">
      <c r="A29" s="1159" t="s">
        <v>17</v>
      </c>
      <c r="B29" s="1160"/>
      <c r="C29" s="7"/>
      <c r="D29" s="7"/>
      <c r="E29" s="7"/>
      <c r="F29" s="7"/>
      <c r="G29" s="7"/>
      <c r="H29" s="7"/>
    </row>
    <row r="30" spans="1:11" ht="13.15" customHeight="1" x14ac:dyDescent="0.2"/>
    <row r="31" spans="1:11" x14ac:dyDescent="0.2">
      <c r="A31" s="152"/>
    </row>
    <row r="32" spans="1:11" ht="12.75" customHeight="1" x14ac:dyDescent="0.2">
      <c r="A32" s="57"/>
      <c r="B32" s="57"/>
      <c r="C32" s="57"/>
      <c r="D32" s="57"/>
      <c r="F32" s="1299"/>
      <c r="G32" s="1299"/>
      <c r="H32" s="1299"/>
    </row>
    <row r="33" spans="1:8" ht="12.75" customHeight="1" x14ac:dyDescent="0.2">
      <c r="A33" s="57"/>
      <c r="B33" s="57"/>
      <c r="C33" s="57"/>
      <c r="D33" s="57"/>
      <c r="F33" s="1299" t="s">
        <v>13</v>
      </c>
      <c r="G33" s="1299"/>
      <c r="H33" s="1299"/>
    </row>
    <row r="34" spans="1:8" ht="12.75" customHeight="1" x14ac:dyDescent="0.2">
      <c r="A34" s="57" t="s">
        <v>11</v>
      </c>
      <c r="B34" s="57"/>
      <c r="C34" s="57"/>
      <c r="D34" s="57"/>
      <c r="F34" s="1299" t="s">
        <v>86</v>
      </c>
      <c r="G34" s="1299"/>
      <c r="H34" s="1299"/>
    </row>
  </sheetData>
  <mergeCells count="16">
    <mergeCell ref="F34:H34"/>
    <mergeCell ref="A1:G1"/>
    <mergeCell ref="A2:G2"/>
    <mergeCell ref="A4:G4"/>
    <mergeCell ref="A6:A7"/>
    <mergeCell ref="B6:B7"/>
    <mergeCell ref="G5:H5"/>
    <mergeCell ref="C6:C7"/>
    <mergeCell ref="F6:G6"/>
    <mergeCell ref="D6:E6"/>
    <mergeCell ref="H6:H7"/>
    <mergeCell ref="F32:H32"/>
    <mergeCell ref="F33:H33"/>
    <mergeCell ref="D9:H28"/>
    <mergeCell ref="B9:B28"/>
    <mergeCell ref="A29:B29"/>
  </mergeCells>
  <printOptions horizontalCentered="1"/>
  <pageMargins left="0.5" right="0.5" top="0.23622047244094499" bottom="0" header="0.31496062992126" footer="0.31496062992126"/>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L33"/>
  <sheetViews>
    <sheetView view="pageBreakPreview" topLeftCell="A4" zoomScaleSheetLayoutView="100" workbookViewId="0">
      <selection activeCell="H8" sqref="H8:I28"/>
    </sheetView>
  </sheetViews>
  <sheetFormatPr defaultColWidth="8.85546875" defaultRowHeight="12.75" x14ac:dyDescent="0.2"/>
  <cols>
    <col min="1" max="1" width="4.85546875" style="238" customWidth="1"/>
    <col min="2" max="2" width="11.28515625" style="238" customWidth="1"/>
    <col min="3" max="3" width="10.28515625" style="238" customWidth="1"/>
    <col min="4" max="4" width="10.5703125" style="238" customWidth="1"/>
    <col min="5" max="5" width="10.42578125" style="238" customWidth="1"/>
    <col min="6" max="6" width="11.85546875" style="238" customWidth="1"/>
    <col min="7" max="7" width="11.5703125" style="238" customWidth="1"/>
    <col min="8" max="8" width="12.5703125" style="238" customWidth="1"/>
    <col min="9" max="9" width="11.5703125" style="238" customWidth="1"/>
    <col min="10" max="10" width="11.42578125" style="238" customWidth="1"/>
    <col min="11" max="11" width="11.7109375" style="238" customWidth="1"/>
    <col min="12" max="12" width="12.42578125" style="238" customWidth="1"/>
    <col min="13" max="16384" width="8.85546875" style="238"/>
  </cols>
  <sheetData>
    <row r="1" spans="1:12" ht="18" x14ac:dyDescent="0.25">
      <c r="A1" s="1230" t="s">
        <v>0</v>
      </c>
      <c r="B1" s="1230"/>
      <c r="C1" s="1230"/>
      <c r="D1" s="1230"/>
      <c r="E1" s="1230"/>
      <c r="F1" s="1230"/>
      <c r="G1" s="1230"/>
      <c r="H1" s="1230"/>
      <c r="I1" s="1230"/>
      <c r="J1" s="1230"/>
      <c r="K1" s="1230"/>
      <c r="L1" s="468" t="s">
        <v>509</v>
      </c>
    </row>
    <row r="2" spans="1:12" ht="18" x14ac:dyDescent="0.25">
      <c r="A2" s="1230" t="s">
        <v>734</v>
      </c>
      <c r="B2" s="1230"/>
      <c r="C2" s="1230"/>
      <c r="D2" s="1230"/>
      <c r="E2" s="1230"/>
      <c r="F2" s="1230"/>
      <c r="G2" s="1230"/>
      <c r="H2" s="1230"/>
      <c r="I2" s="1230"/>
      <c r="J2" s="1230"/>
      <c r="K2" s="1230"/>
    </row>
    <row r="3" spans="1:12" ht="15.75" x14ac:dyDescent="0.25">
      <c r="A3" s="1421" t="s">
        <v>508</v>
      </c>
      <c r="B3" s="1421"/>
      <c r="C3" s="1421"/>
      <c r="D3" s="1421"/>
      <c r="E3" s="1421"/>
      <c r="F3" s="1421"/>
      <c r="G3" s="1421"/>
      <c r="H3" s="1421"/>
      <c r="I3" s="1421"/>
      <c r="J3" s="1421"/>
      <c r="K3" s="1421"/>
    </row>
    <row r="4" spans="1:12" x14ac:dyDescent="0.2">
      <c r="A4" s="183" t="s">
        <v>249</v>
      </c>
      <c r="B4" s="183"/>
      <c r="C4" s="183"/>
      <c r="D4" s="183"/>
      <c r="E4" s="183"/>
      <c r="F4" s="183"/>
      <c r="G4" s="183"/>
      <c r="H4" s="183"/>
      <c r="I4" s="183"/>
      <c r="J4" s="1422" t="s">
        <v>823</v>
      </c>
      <c r="K4" s="1422"/>
      <c r="L4" s="1422"/>
    </row>
    <row r="5" spans="1:12" ht="21.75" customHeight="1" x14ac:dyDescent="0.2">
      <c r="A5" s="1260" t="s">
        <v>74</v>
      </c>
      <c r="B5" s="1260" t="s">
        <v>37</v>
      </c>
      <c r="C5" s="1017" t="s">
        <v>451</v>
      </c>
      <c r="D5" s="1018"/>
      <c r="E5" s="1019"/>
      <c r="F5" s="1017" t="s">
        <v>457</v>
      </c>
      <c r="G5" s="1018"/>
      <c r="H5" s="1018"/>
      <c r="I5" s="1019"/>
      <c r="J5" s="1194" t="s">
        <v>459</v>
      </c>
      <c r="K5" s="1194"/>
      <c r="L5" s="1194"/>
    </row>
    <row r="6" spans="1:12" ht="29.25" customHeight="1" x14ac:dyDescent="0.2">
      <c r="A6" s="1261"/>
      <c r="B6" s="1261"/>
      <c r="C6" s="237" t="s">
        <v>212</v>
      </c>
      <c r="D6" s="237" t="s">
        <v>453</v>
      </c>
      <c r="E6" s="237" t="s">
        <v>458</v>
      </c>
      <c r="F6" s="237" t="s">
        <v>212</v>
      </c>
      <c r="G6" s="237" t="s">
        <v>452</v>
      </c>
      <c r="H6" s="237" t="s">
        <v>454</v>
      </c>
      <c r="I6" s="237" t="s">
        <v>458</v>
      </c>
      <c r="J6" s="237" t="s">
        <v>455</v>
      </c>
      <c r="K6" s="237" t="s">
        <v>456</v>
      </c>
      <c r="L6" s="237" t="s">
        <v>458</v>
      </c>
    </row>
    <row r="7" spans="1:12" x14ac:dyDescent="0.2">
      <c r="A7" s="327" t="s">
        <v>256</v>
      </c>
      <c r="B7" s="327" t="s">
        <v>257</v>
      </c>
      <c r="C7" s="327" t="s">
        <v>258</v>
      </c>
      <c r="D7" s="327" t="s">
        <v>259</v>
      </c>
      <c r="E7" s="327" t="s">
        <v>260</v>
      </c>
      <c r="F7" s="327" t="s">
        <v>261</v>
      </c>
      <c r="G7" s="327" t="s">
        <v>262</v>
      </c>
      <c r="H7" s="327" t="s">
        <v>263</v>
      </c>
      <c r="I7" s="327" t="s">
        <v>281</v>
      </c>
      <c r="J7" s="327" t="s">
        <v>282</v>
      </c>
      <c r="K7" s="327" t="s">
        <v>283</v>
      </c>
      <c r="L7" s="327" t="s">
        <v>311</v>
      </c>
    </row>
    <row r="8" spans="1:12" ht="13.9" customHeight="1" x14ac:dyDescent="0.2">
      <c r="A8" s="248">
        <v>1</v>
      </c>
      <c r="B8" s="71" t="s">
        <v>885</v>
      </c>
      <c r="C8" s="248" t="s">
        <v>933</v>
      </c>
      <c r="D8" s="248" t="s">
        <v>933</v>
      </c>
      <c r="E8" s="248" t="s">
        <v>933</v>
      </c>
      <c r="F8" s="248">
        <v>17</v>
      </c>
      <c r="G8" s="248">
        <v>1503</v>
      </c>
      <c r="H8" s="1423" t="s">
        <v>934</v>
      </c>
      <c r="I8" s="1424"/>
      <c r="J8" s="248" t="s">
        <v>933</v>
      </c>
      <c r="K8" s="248" t="s">
        <v>933</v>
      </c>
      <c r="L8" s="248" t="s">
        <v>933</v>
      </c>
    </row>
    <row r="9" spans="1:12" ht="13.9" customHeight="1" x14ac:dyDescent="0.2">
      <c r="A9" s="248">
        <v>2</v>
      </c>
      <c r="B9" s="71" t="s">
        <v>886</v>
      </c>
      <c r="C9" s="248" t="s">
        <v>933</v>
      </c>
      <c r="D9" s="248" t="s">
        <v>933</v>
      </c>
      <c r="E9" s="248" t="s">
        <v>933</v>
      </c>
      <c r="F9" s="248">
        <v>3</v>
      </c>
      <c r="G9" s="248">
        <v>112</v>
      </c>
      <c r="H9" s="1425"/>
      <c r="I9" s="1426"/>
      <c r="J9" s="248" t="s">
        <v>933</v>
      </c>
      <c r="K9" s="248" t="s">
        <v>933</v>
      </c>
      <c r="L9" s="248" t="s">
        <v>933</v>
      </c>
    </row>
    <row r="10" spans="1:12" ht="13.9" customHeight="1" x14ac:dyDescent="0.2">
      <c r="A10" s="248">
        <v>3</v>
      </c>
      <c r="B10" s="71" t="s">
        <v>887</v>
      </c>
      <c r="C10" s="248" t="s">
        <v>933</v>
      </c>
      <c r="D10" s="248" t="s">
        <v>933</v>
      </c>
      <c r="E10" s="248" t="s">
        <v>933</v>
      </c>
      <c r="F10" s="248">
        <v>23</v>
      </c>
      <c r="G10" s="248">
        <v>1710</v>
      </c>
      <c r="H10" s="1425"/>
      <c r="I10" s="1426"/>
      <c r="J10" s="248" t="s">
        <v>933</v>
      </c>
      <c r="K10" s="248" t="s">
        <v>933</v>
      </c>
      <c r="L10" s="248" t="s">
        <v>933</v>
      </c>
    </row>
    <row r="11" spans="1:12" ht="13.9" customHeight="1" x14ac:dyDescent="0.2">
      <c r="A11" s="248">
        <v>4</v>
      </c>
      <c r="B11" s="71" t="s">
        <v>888</v>
      </c>
      <c r="C11" s="248" t="s">
        <v>933</v>
      </c>
      <c r="D11" s="248" t="s">
        <v>933</v>
      </c>
      <c r="E11" s="248" t="s">
        <v>933</v>
      </c>
      <c r="F11" s="248">
        <v>27</v>
      </c>
      <c r="G11" s="248">
        <v>1445</v>
      </c>
      <c r="H11" s="1425"/>
      <c r="I11" s="1426"/>
      <c r="J11" s="248" t="s">
        <v>933</v>
      </c>
      <c r="K11" s="248" t="s">
        <v>933</v>
      </c>
      <c r="L11" s="248" t="s">
        <v>933</v>
      </c>
    </row>
    <row r="12" spans="1:12" ht="13.9" customHeight="1" x14ac:dyDescent="0.2">
      <c r="A12" s="248">
        <v>5</v>
      </c>
      <c r="B12" s="71" t="s">
        <v>889</v>
      </c>
      <c r="C12" s="248" t="s">
        <v>933</v>
      </c>
      <c r="D12" s="248" t="s">
        <v>933</v>
      </c>
      <c r="E12" s="248" t="s">
        <v>933</v>
      </c>
      <c r="F12" s="248">
        <v>32</v>
      </c>
      <c r="G12" s="248">
        <v>1901</v>
      </c>
      <c r="H12" s="1425"/>
      <c r="I12" s="1426"/>
      <c r="J12" s="248" t="s">
        <v>933</v>
      </c>
      <c r="K12" s="248" t="s">
        <v>933</v>
      </c>
      <c r="L12" s="248" t="s">
        <v>933</v>
      </c>
    </row>
    <row r="13" spans="1:12" ht="13.9" customHeight="1" x14ac:dyDescent="0.2">
      <c r="A13" s="248">
        <v>6</v>
      </c>
      <c r="B13" s="71" t="s">
        <v>890</v>
      </c>
      <c r="C13" s="248" t="s">
        <v>933</v>
      </c>
      <c r="D13" s="248" t="s">
        <v>933</v>
      </c>
      <c r="E13" s="248" t="s">
        <v>933</v>
      </c>
      <c r="F13" s="248">
        <v>45</v>
      </c>
      <c r="G13" s="248">
        <v>2710</v>
      </c>
      <c r="H13" s="1425"/>
      <c r="I13" s="1426"/>
      <c r="J13" s="248" t="s">
        <v>933</v>
      </c>
      <c r="K13" s="248" t="s">
        <v>933</v>
      </c>
      <c r="L13" s="248" t="s">
        <v>933</v>
      </c>
    </row>
    <row r="14" spans="1:12" ht="13.9" customHeight="1" x14ac:dyDescent="0.2">
      <c r="A14" s="248">
        <v>7</v>
      </c>
      <c r="B14" s="71" t="s">
        <v>891</v>
      </c>
      <c r="C14" s="248" t="s">
        <v>933</v>
      </c>
      <c r="D14" s="248" t="s">
        <v>933</v>
      </c>
      <c r="E14" s="248" t="s">
        <v>933</v>
      </c>
      <c r="F14" s="248">
        <v>38</v>
      </c>
      <c r="G14" s="248">
        <v>2256</v>
      </c>
      <c r="H14" s="1425"/>
      <c r="I14" s="1426"/>
      <c r="J14" s="248" t="s">
        <v>933</v>
      </c>
      <c r="K14" s="248" t="s">
        <v>933</v>
      </c>
      <c r="L14" s="248" t="s">
        <v>933</v>
      </c>
    </row>
    <row r="15" spans="1:12" ht="13.9" customHeight="1" x14ac:dyDescent="0.2">
      <c r="A15" s="248">
        <v>8</v>
      </c>
      <c r="B15" s="71" t="s">
        <v>892</v>
      </c>
      <c r="C15" s="248" t="s">
        <v>933</v>
      </c>
      <c r="D15" s="248" t="s">
        <v>933</v>
      </c>
      <c r="E15" s="248" t="s">
        <v>933</v>
      </c>
      <c r="F15" s="248">
        <v>22</v>
      </c>
      <c r="G15" s="248">
        <v>1806</v>
      </c>
      <c r="H15" s="1425"/>
      <c r="I15" s="1426"/>
      <c r="J15" s="248" t="s">
        <v>933</v>
      </c>
      <c r="K15" s="248" t="s">
        <v>933</v>
      </c>
      <c r="L15" s="248" t="s">
        <v>933</v>
      </c>
    </row>
    <row r="16" spans="1:12" ht="13.9" customHeight="1" x14ac:dyDescent="0.2">
      <c r="A16" s="248">
        <v>9</v>
      </c>
      <c r="B16" s="71" t="s">
        <v>893</v>
      </c>
      <c r="C16" s="248" t="s">
        <v>933</v>
      </c>
      <c r="D16" s="248" t="s">
        <v>933</v>
      </c>
      <c r="E16" s="248" t="s">
        <v>933</v>
      </c>
      <c r="F16" s="248">
        <v>65</v>
      </c>
      <c r="G16" s="248">
        <v>5230</v>
      </c>
      <c r="H16" s="1425"/>
      <c r="I16" s="1426"/>
      <c r="J16" s="248" t="s">
        <v>933</v>
      </c>
      <c r="K16" s="248" t="s">
        <v>933</v>
      </c>
      <c r="L16" s="248" t="s">
        <v>933</v>
      </c>
    </row>
    <row r="17" spans="1:12" ht="13.9" customHeight="1" x14ac:dyDescent="0.2">
      <c r="A17" s="248">
        <v>10</v>
      </c>
      <c r="B17" s="71" t="s">
        <v>894</v>
      </c>
      <c r="C17" s="248" t="s">
        <v>933</v>
      </c>
      <c r="D17" s="248" t="s">
        <v>933</v>
      </c>
      <c r="E17" s="248" t="s">
        <v>933</v>
      </c>
      <c r="F17" s="248">
        <v>79</v>
      </c>
      <c r="G17" s="248">
        <v>6709</v>
      </c>
      <c r="H17" s="1425"/>
      <c r="I17" s="1426"/>
      <c r="J17" s="248" t="s">
        <v>933</v>
      </c>
      <c r="K17" s="248" t="s">
        <v>933</v>
      </c>
      <c r="L17" s="248" t="s">
        <v>933</v>
      </c>
    </row>
    <row r="18" spans="1:12" ht="13.9" customHeight="1" x14ac:dyDescent="0.2">
      <c r="A18" s="248">
        <v>11</v>
      </c>
      <c r="B18" s="71" t="s">
        <v>895</v>
      </c>
      <c r="C18" s="248" t="s">
        <v>933</v>
      </c>
      <c r="D18" s="248" t="s">
        <v>933</v>
      </c>
      <c r="E18" s="248" t="s">
        <v>933</v>
      </c>
      <c r="F18" s="248">
        <v>29</v>
      </c>
      <c r="G18" s="248">
        <v>2705</v>
      </c>
      <c r="H18" s="1425"/>
      <c r="I18" s="1426"/>
      <c r="J18" s="248" t="s">
        <v>933</v>
      </c>
      <c r="K18" s="248" t="s">
        <v>933</v>
      </c>
      <c r="L18" s="248" t="s">
        <v>933</v>
      </c>
    </row>
    <row r="19" spans="1:12" ht="13.9" customHeight="1" x14ac:dyDescent="0.2">
      <c r="A19" s="248">
        <v>12</v>
      </c>
      <c r="B19" s="71" t="s">
        <v>896</v>
      </c>
      <c r="C19" s="248" t="s">
        <v>933</v>
      </c>
      <c r="D19" s="248" t="s">
        <v>933</v>
      </c>
      <c r="E19" s="248" t="s">
        <v>933</v>
      </c>
      <c r="F19" s="248">
        <v>37</v>
      </c>
      <c r="G19" s="248">
        <v>2535</v>
      </c>
      <c r="H19" s="1425"/>
      <c r="I19" s="1426"/>
      <c r="J19" s="248" t="s">
        <v>933</v>
      </c>
      <c r="K19" s="248" t="s">
        <v>933</v>
      </c>
      <c r="L19" s="248" t="s">
        <v>933</v>
      </c>
    </row>
    <row r="20" spans="1:12" ht="13.9" customHeight="1" x14ac:dyDescent="0.2">
      <c r="A20" s="248">
        <v>13</v>
      </c>
      <c r="B20" s="71" t="s">
        <v>897</v>
      </c>
      <c r="C20" s="248" t="s">
        <v>933</v>
      </c>
      <c r="D20" s="248" t="s">
        <v>933</v>
      </c>
      <c r="E20" s="248" t="s">
        <v>933</v>
      </c>
      <c r="F20" s="248">
        <v>73</v>
      </c>
      <c r="G20" s="248">
        <v>6307</v>
      </c>
      <c r="H20" s="1425"/>
      <c r="I20" s="1426"/>
      <c r="J20" s="248" t="s">
        <v>933</v>
      </c>
      <c r="K20" s="248" t="s">
        <v>933</v>
      </c>
      <c r="L20" s="248" t="s">
        <v>933</v>
      </c>
    </row>
    <row r="21" spans="1:12" ht="13.9" customHeight="1" x14ac:dyDescent="0.2">
      <c r="A21" s="248">
        <v>14</v>
      </c>
      <c r="B21" s="71" t="s">
        <v>898</v>
      </c>
      <c r="C21" s="248" t="s">
        <v>933</v>
      </c>
      <c r="D21" s="248" t="s">
        <v>933</v>
      </c>
      <c r="E21" s="248" t="s">
        <v>933</v>
      </c>
      <c r="F21" s="248">
        <v>53</v>
      </c>
      <c r="G21" s="248">
        <v>5745</v>
      </c>
      <c r="H21" s="1425"/>
      <c r="I21" s="1426"/>
      <c r="J21" s="248" t="s">
        <v>933</v>
      </c>
      <c r="K21" s="248" t="s">
        <v>933</v>
      </c>
      <c r="L21" s="248" t="s">
        <v>933</v>
      </c>
    </row>
    <row r="22" spans="1:12" ht="13.9" customHeight="1" x14ac:dyDescent="0.2">
      <c r="A22" s="248">
        <v>15</v>
      </c>
      <c r="B22" s="71" t="s">
        <v>899</v>
      </c>
      <c r="C22" s="248" t="s">
        <v>933</v>
      </c>
      <c r="D22" s="248" t="s">
        <v>933</v>
      </c>
      <c r="E22" s="248" t="s">
        <v>933</v>
      </c>
      <c r="F22" s="248">
        <v>27</v>
      </c>
      <c r="G22" s="248">
        <v>2136</v>
      </c>
      <c r="H22" s="1425"/>
      <c r="I22" s="1426"/>
      <c r="J22" s="248" t="s">
        <v>933</v>
      </c>
      <c r="K22" s="248" t="s">
        <v>933</v>
      </c>
      <c r="L22" s="248" t="s">
        <v>933</v>
      </c>
    </row>
    <row r="23" spans="1:12" ht="13.9" customHeight="1" x14ac:dyDescent="0.2">
      <c r="A23" s="248">
        <v>16</v>
      </c>
      <c r="B23" s="71" t="s">
        <v>900</v>
      </c>
      <c r="C23" s="248" t="s">
        <v>933</v>
      </c>
      <c r="D23" s="248" t="s">
        <v>933</v>
      </c>
      <c r="E23" s="248" t="s">
        <v>933</v>
      </c>
      <c r="F23" s="248">
        <v>33</v>
      </c>
      <c r="G23" s="248">
        <v>2145</v>
      </c>
      <c r="H23" s="1425"/>
      <c r="I23" s="1426"/>
      <c r="J23" s="248" t="s">
        <v>933</v>
      </c>
      <c r="K23" s="248" t="s">
        <v>933</v>
      </c>
      <c r="L23" s="248" t="s">
        <v>933</v>
      </c>
    </row>
    <row r="24" spans="1:12" ht="13.9" customHeight="1" x14ac:dyDescent="0.2">
      <c r="A24" s="248">
        <v>17</v>
      </c>
      <c r="B24" s="71" t="s">
        <v>901</v>
      </c>
      <c r="C24" s="248" t="s">
        <v>933</v>
      </c>
      <c r="D24" s="248" t="s">
        <v>933</v>
      </c>
      <c r="E24" s="248" t="s">
        <v>933</v>
      </c>
      <c r="F24" s="248">
        <v>38</v>
      </c>
      <c r="G24" s="248">
        <v>1895</v>
      </c>
      <c r="H24" s="1425"/>
      <c r="I24" s="1426"/>
      <c r="J24" s="248" t="s">
        <v>933</v>
      </c>
      <c r="K24" s="248" t="s">
        <v>933</v>
      </c>
      <c r="L24" s="248" t="s">
        <v>933</v>
      </c>
    </row>
    <row r="25" spans="1:12" ht="13.9" customHeight="1" x14ac:dyDescent="0.2">
      <c r="A25" s="248">
        <v>18</v>
      </c>
      <c r="B25" s="71" t="s">
        <v>902</v>
      </c>
      <c r="C25" s="248" t="s">
        <v>933</v>
      </c>
      <c r="D25" s="248" t="s">
        <v>933</v>
      </c>
      <c r="E25" s="248" t="s">
        <v>933</v>
      </c>
      <c r="F25" s="248">
        <v>57</v>
      </c>
      <c r="G25" s="248">
        <v>3106</v>
      </c>
      <c r="H25" s="1425"/>
      <c r="I25" s="1426"/>
      <c r="J25" s="248" t="s">
        <v>933</v>
      </c>
      <c r="K25" s="248" t="s">
        <v>933</v>
      </c>
      <c r="L25" s="248" t="s">
        <v>933</v>
      </c>
    </row>
    <row r="26" spans="1:12" ht="13.9" customHeight="1" x14ac:dyDescent="0.2">
      <c r="A26" s="248">
        <v>19</v>
      </c>
      <c r="B26" s="71" t="s">
        <v>903</v>
      </c>
      <c r="C26" s="248" t="s">
        <v>933</v>
      </c>
      <c r="D26" s="248" t="s">
        <v>933</v>
      </c>
      <c r="E26" s="248" t="s">
        <v>933</v>
      </c>
      <c r="F26" s="248">
        <v>73</v>
      </c>
      <c r="G26" s="248">
        <v>5896</v>
      </c>
      <c r="H26" s="1425"/>
      <c r="I26" s="1426"/>
      <c r="J26" s="248" t="s">
        <v>933</v>
      </c>
      <c r="K26" s="248" t="s">
        <v>933</v>
      </c>
      <c r="L26" s="248" t="s">
        <v>933</v>
      </c>
    </row>
    <row r="27" spans="1:12" ht="13.9" customHeight="1" x14ac:dyDescent="0.2">
      <c r="A27" s="248">
        <v>20</v>
      </c>
      <c r="B27" s="71" t="s">
        <v>904</v>
      </c>
      <c r="C27" s="248" t="s">
        <v>933</v>
      </c>
      <c r="D27" s="248" t="s">
        <v>933</v>
      </c>
      <c r="E27" s="248" t="s">
        <v>933</v>
      </c>
      <c r="F27" s="248">
        <v>102</v>
      </c>
      <c r="G27" s="248">
        <v>6278</v>
      </c>
      <c r="H27" s="1425"/>
      <c r="I27" s="1426"/>
      <c r="J27" s="248" t="s">
        <v>933</v>
      </c>
      <c r="K27" s="248" t="s">
        <v>933</v>
      </c>
      <c r="L27" s="248" t="s">
        <v>933</v>
      </c>
    </row>
    <row r="28" spans="1:12" x14ac:dyDescent="0.2">
      <c r="A28" s="1185" t="s">
        <v>17</v>
      </c>
      <c r="B28" s="1186"/>
      <c r="C28" s="91" t="s">
        <v>933</v>
      </c>
      <c r="D28" s="91" t="s">
        <v>933</v>
      </c>
      <c r="E28" s="91" t="s">
        <v>933</v>
      </c>
      <c r="F28" s="91">
        <f>SUM(F8:F27)</f>
        <v>873</v>
      </c>
      <c r="G28" s="91">
        <f>SUM(G8:G27)</f>
        <v>64130</v>
      </c>
      <c r="H28" s="1427"/>
      <c r="I28" s="1428"/>
      <c r="J28" s="91" t="s">
        <v>933</v>
      </c>
      <c r="K28" s="91" t="s">
        <v>933</v>
      </c>
      <c r="L28" s="91" t="s">
        <v>933</v>
      </c>
    </row>
    <row r="29" spans="1:12" ht="16.5" customHeight="1" x14ac:dyDescent="0.2">
      <c r="A29" s="174"/>
      <c r="B29" s="72"/>
      <c r="C29" s="72"/>
      <c r="D29" s="72"/>
      <c r="E29" s="72"/>
      <c r="F29" s="72"/>
      <c r="G29" s="72"/>
      <c r="H29" s="72"/>
      <c r="I29" s="72"/>
      <c r="J29" s="72"/>
      <c r="K29" s="72"/>
      <c r="L29" s="72"/>
    </row>
    <row r="30" spans="1:12" ht="8.25" customHeight="1" x14ac:dyDescent="0.2">
      <c r="H30" s="74"/>
    </row>
    <row r="31" spans="1:12" ht="12.75" customHeight="1" x14ac:dyDescent="0.2">
      <c r="A31" s="150"/>
      <c r="B31" s="150"/>
      <c r="C31" s="150"/>
      <c r="D31" s="150"/>
      <c r="E31" s="150" t="s">
        <v>10</v>
      </c>
      <c r="F31" s="150"/>
      <c r="J31" s="1138" t="s">
        <v>13</v>
      </c>
      <c r="K31" s="1138"/>
      <c r="L31" s="1138"/>
    </row>
    <row r="32" spans="1:12" ht="12.75" customHeight="1" x14ac:dyDescent="0.2">
      <c r="A32" s="150"/>
      <c r="B32" s="150"/>
      <c r="C32" s="150"/>
      <c r="D32" s="150"/>
      <c r="E32" s="150"/>
      <c r="F32" s="150"/>
      <c r="J32" s="1138" t="s">
        <v>86</v>
      </c>
      <c r="K32" s="1138"/>
      <c r="L32" s="1138"/>
    </row>
    <row r="33" spans="1:11" x14ac:dyDescent="0.2">
      <c r="A33" s="150" t="s">
        <v>11</v>
      </c>
      <c r="F33" s="150"/>
      <c r="K33" s="231"/>
    </row>
  </sheetData>
  <mergeCells count="13">
    <mergeCell ref="J32:L32"/>
    <mergeCell ref="A1:K1"/>
    <mergeCell ref="C5:E5"/>
    <mergeCell ref="F5:I5"/>
    <mergeCell ref="J5:L5"/>
    <mergeCell ref="J31:L31"/>
    <mergeCell ref="A5:A6"/>
    <mergeCell ref="B5:B6"/>
    <mergeCell ref="A2:K2"/>
    <mergeCell ref="A3:K3"/>
    <mergeCell ref="J4:L4"/>
    <mergeCell ref="H8:I28"/>
    <mergeCell ref="A28:B28"/>
  </mergeCells>
  <printOptions horizontalCentered="1"/>
  <pageMargins left="0.5" right="0.5" top="0.23622047244094499" bottom="0" header="0.31496062992126" footer="0.31496062992126"/>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M35"/>
  <sheetViews>
    <sheetView view="pageBreakPreview" zoomScale="98" zoomScaleSheetLayoutView="98" workbookViewId="0">
      <selection activeCell="E25" sqref="E25"/>
    </sheetView>
  </sheetViews>
  <sheetFormatPr defaultColWidth="8.85546875" defaultRowHeight="12.75" x14ac:dyDescent="0.2"/>
  <cols>
    <col min="1" max="1" width="4.42578125" style="331" customWidth="1"/>
    <col min="2" max="2" width="12.42578125" style="331" customWidth="1"/>
    <col min="3" max="4" width="12.7109375" style="331" customWidth="1"/>
    <col min="5" max="5" width="12.85546875" style="331" customWidth="1"/>
    <col min="6" max="6" width="13.28515625" style="331" customWidth="1"/>
    <col min="7" max="7" width="13.7109375" style="331" customWidth="1"/>
    <col min="8" max="8" width="12.42578125" style="331" customWidth="1"/>
    <col min="9" max="9" width="15.5703125" style="331" customWidth="1"/>
    <col min="10" max="10" width="12.42578125" style="331" customWidth="1"/>
    <col min="11" max="11" width="14.28515625" style="331" customWidth="1"/>
    <col min="12" max="16384" width="8.85546875" style="331"/>
  </cols>
  <sheetData>
    <row r="1" spans="1:11" ht="15.75" x14ac:dyDescent="0.2">
      <c r="A1" s="1283" t="s">
        <v>0</v>
      </c>
      <c r="B1" s="1283"/>
      <c r="C1" s="1283"/>
      <c r="D1" s="1283"/>
      <c r="E1" s="1283"/>
      <c r="F1" s="1283"/>
      <c r="G1" s="1283"/>
      <c r="H1" s="1283"/>
      <c r="I1" s="466"/>
      <c r="J1" s="466"/>
      <c r="K1" s="330" t="s">
        <v>511</v>
      </c>
    </row>
    <row r="2" spans="1:11" ht="20.25" x14ac:dyDescent="0.2">
      <c r="A2" s="1192" t="s">
        <v>734</v>
      </c>
      <c r="B2" s="1192"/>
      <c r="C2" s="1192"/>
      <c r="D2" s="1192"/>
      <c r="E2" s="1192"/>
      <c r="F2" s="1192"/>
      <c r="G2" s="1192"/>
      <c r="H2" s="1192"/>
      <c r="I2" s="470"/>
      <c r="J2" s="470"/>
    </row>
    <row r="3" spans="1:11" ht="6" customHeight="1" x14ac:dyDescent="0.2"/>
    <row r="4" spans="1:11" ht="15.75" x14ac:dyDescent="0.2">
      <c r="A4" s="1283" t="s">
        <v>510</v>
      </c>
      <c r="B4" s="1283"/>
      <c r="C4" s="1283"/>
      <c r="D4" s="1283"/>
      <c r="E4" s="1283"/>
      <c r="F4" s="1283"/>
      <c r="G4" s="1283"/>
      <c r="H4" s="1283"/>
      <c r="I4" s="466"/>
      <c r="J4" s="466"/>
    </row>
    <row r="5" spans="1:11" x14ac:dyDescent="0.2">
      <c r="A5" s="332" t="s">
        <v>249</v>
      </c>
      <c r="B5" s="332"/>
      <c r="C5" s="332"/>
      <c r="D5" s="332"/>
      <c r="E5" s="332"/>
      <c r="F5" s="332"/>
      <c r="G5" s="1429" t="s">
        <v>823</v>
      </c>
      <c r="H5" s="1429"/>
      <c r="I5" s="1429"/>
      <c r="J5" s="1429"/>
      <c r="K5" s="1429"/>
    </row>
    <row r="6" spans="1:11" ht="17.25" customHeight="1" x14ac:dyDescent="0.2">
      <c r="A6" s="1260" t="s">
        <v>74</v>
      </c>
      <c r="B6" s="1260" t="s">
        <v>37</v>
      </c>
      <c r="C6" s="1017" t="s">
        <v>469</v>
      </c>
      <c r="D6" s="1018"/>
      <c r="E6" s="1019"/>
      <c r="F6" s="1017" t="s">
        <v>472</v>
      </c>
      <c r="G6" s="1018"/>
      <c r="H6" s="1019"/>
      <c r="I6" s="1260" t="s">
        <v>637</v>
      </c>
      <c r="J6" s="1260" t="s">
        <v>636</v>
      </c>
      <c r="K6" s="1260" t="s">
        <v>78</v>
      </c>
    </row>
    <row r="7" spans="1:11" ht="29.25" customHeight="1" x14ac:dyDescent="0.2">
      <c r="A7" s="1261"/>
      <c r="B7" s="1261"/>
      <c r="C7" s="237" t="s">
        <v>468</v>
      </c>
      <c r="D7" s="237" t="s">
        <v>470</v>
      </c>
      <c r="E7" s="237" t="s">
        <v>471</v>
      </c>
      <c r="F7" s="237" t="s">
        <v>468</v>
      </c>
      <c r="G7" s="237" t="s">
        <v>470</v>
      </c>
      <c r="H7" s="237" t="s">
        <v>471</v>
      </c>
      <c r="I7" s="1261"/>
      <c r="J7" s="1261"/>
      <c r="K7" s="1261"/>
    </row>
    <row r="8" spans="1:11" x14ac:dyDescent="0.2">
      <c r="A8" s="204">
        <v>1</v>
      </c>
      <c r="B8" s="204">
        <v>2</v>
      </c>
      <c r="C8" s="204">
        <v>3</v>
      </c>
      <c r="D8" s="204">
        <v>4</v>
      </c>
      <c r="E8" s="204">
        <v>5</v>
      </c>
      <c r="F8" s="204">
        <v>6</v>
      </c>
      <c r="G8" s="204">
        <v>7</v>
      </c>
      <c r="H8" s="204">
        <v>8</v>
      </c>
      <c r="I8" s="204">
        <v>9</v>
      </c>
      <c r="J8" s="204">
        <v>10</v>
      </c>
      <c r="K8" s="204">
        <v>11</v>
      </c>
    </row>
    <row r="9" spans="1:11" ht="14.45" customHeight="1" x14ac:dyDescent="0.2">
      <c r="A9" s="467">
        <v>1</v>
      </c>
      <c r="B9" s="372" t="s">
        <v>885</v>
      </c>
      <c r="C9" s="247">
        <v>0</v>
      </c>
      <c r="D9" s="700">
        <v>0</v>
      </c>
      <c r="E9" s="700">
        <v>0</v>
      </c>
      <c r="F9" s="700">
        <v>0</v>
      </c>
      <c r="G9" s="700">
        <v>0</v>
      </c>
      <c r="H9" s="700">
        <v>0</v>
      </c>
      <c r="I9" s="700">
        <v>0</v>
      </c>
      <c r="J9" s="700">
        <v>0</v>
      </c>
      <c r="K9" s="469"/>
    </row>
    <row r="10" spans="1:11" ht="14.45" customHeight="1" x14ac:dyDescent="0.2">
      <c r="A10" s="467">
        <v>2</v>
      </c>
      <c r="B10" s="372" t="s">
        <v>886</v>
      </c>
      <c r="C10" s="700">
        <v>0</v>
      </c>
      <c r="D10" s="700">
        <v>0</v>
      </c>
      <c r="E10" s="700">
        <v>0</v>
      </c>
      <c r="F10" s="700">
        <v>0</v>
      </c>
      <c r="G10" s="700">
        <v>0</v>
      </c>
      <c r="H10" s="700">
        <v>0</v>
      </c>
      <c r="I10" s="700">
        <v>0</v>
      </c>
      <c r="J10" s="700">
        <v>0</v>
      </c>
      <c r="K10" s="469"/>
    </row>
    <row r="11" spans="1:11" ht="14.45" customHeight="1" x14ac:dyDescent="0.2">
      <c r="A11" s="467">
        <v>3</v>
      </c>
      <c r="B11" s="372" t="s">
        <v>887</v>
      </c>
      <c r="C11" s="700">
        <v>0</v>
      </c>
      <c r="D11" s="700">
        <v>0</v>
      </c>
      <c r="E11" s="700">
        <v>0</v>
      </c>
      <c r="F11" s="700">
        <v>0</v>
      </c>
      <c r="G11" s="700">
        <v>0</v>
      </c>
      <c r="H11" s="700">
        <v>0</v>
      </c>
      <c r="I11" s="700">
        <v>0</v>
      </c>
      <c r="J11" s="700">
        <v>0</v>
      </c>
      <c r="K11" s="469"/>
    </row>
    <row r="12" spans="1:11" ht="14.45" customHeight="1" x14ac:dyDescent="0.2">
      <c r="A12" s="467">
        <v>4</v>
      </c>
      <c r="B12" s="372" t="s">
        <v>888</v>
      </c>
      <c r="C12" s="700">
        <v>0</v>
      </c>
      <c r="D12" s="700">
        <v>0</v>
      </c>
      <c r="E12" s="700">
        <v>0</v>
      </c>
      <c r="F12" s="700">
        <v>0</v>
      </c>
      <c r="G12" s="700">
        <v>0</v>
      </c>
      <c r="H12" s="700">
        <v>0</v>
      </c>
      <c r="I12" s="700">
        <v>0</v>
      </c>
      <c r="J12" s="700">
        <v>0</v>
      </c>
      <c r="K12" s="469"/>
    </row>
    <row r="13" spans="1:11" ht="14.45" customHeight="1" x14ac:dyDescent="0.2">
      <c r="A13" s="467">
        <v>5</v>
      </c>
      <c r="B13" s="372" t="s">
        <v>889</v>
      </c>
      <c r="C13" s="700">
        <v>0</v>
      </c>
      <c r="D13" s="700">
        <v>0</v>
      </c>
      <c r="E13" s="700">
        <v>0</v>
      </c>
      <c r="F13" s="700">
        <v>0</v>
      </c>
      <c r="G13" s="700">
        <v>0</v>
      </c>
      <c r="H13" s="700">
        <v>0</v>
      </c>
      <c r="I13" s="700">
        <v>0</v>
      </c>
      <c r="J13" s="700">
        <v>0</v>
      </c>
      <c r="K13" s="469"/>
    </row>
    <row r="14" spans="1:11" ht="14.45" customHeight="1" x14ac:dyDescent="0.2">
      <c r="A14" s="467">
        <v>6</v>
      </c>
      <c r="B14" s="372" t="s">
        <v>890</v>
      </c>
      <c r="C14" s="700">
        <v>0</v>
      </c>
      <c r="D14" s="700">
        <v>0</v>
      </c>
      <c r="E14" s="700">
        <v>0</v>
      </c>
      <c r="F14" s="700">
        <v>0</v>
      </c>
      <c r="G14" s="700">
        <v>0</v>
      </c>
      <c r="H14" s="700">
        <v>0</v>
      </c>
      <c r="I14" s="700">
        <v>0</v>
      </c>
      <c r="J14" s="700">
        <v>0</v>
      </c>
      <c r="K14" s="469"/>
    </row>
    <row r="15" spans="1:11" ht="14.45" customHeight="1" x14ac:dyDescent="0.2">
      <c r="A15" s="467">
        <v>7</v>
      </c>
      <c r="B15" s="372" t="s">
        <v>891</v>
      </c>
      <c r="C15" s="700">
        <v>0</v>
      </c>
      <c r="D15" s="700">
        <v>0</v>
      </c>
      <c r="E15" s="700">
        <v>0</v>
      </c>
      <c r="F15" s="700">
        <v>0</v>
      </c>
      <c r="G15" s="700">
        <v>0</v>
      </c>
      <c r="H15" s="700">
        <v>0</v>
      </c>
      <c r="I15" s="700">
        <v>0</v>
      </c>
      <c r="J15" s="700">
        <v>0</v>
      </c>
      <c r="K15" s="469"/>
    </row>
    <row r="16" spans="1:11" ht="14.45" customHeight="1" x14ac:dyDescent="0.2">
      <c r="A16" s="467">
        <v>8</v>
      </c>
      <c r="B16" s="372" t="s">
        <v>892</v>
      </c>
      <c r="C16" s="700">
        <v>0</v>
      </c>
      <c r="D16" s="700">
        <v>0</v>
      </c>
      <c r="E16" s="700">
        <v>0</v>
      </c>
      <c r="F16" s="700">
        <v>0</v>
      </c>
      <c r="G16" s="700">
        <v>0</v>
      </c>
      <c r="H16" s="700">
        <v>0</v>
      </c>
      <c r="I16" s="700">
        <v>0</v>
      </c>
      <c r="J16" s="700">
        <v>0</v>
      </c>
      <c r="K16" s="469"/>
    </row>
    <row r="17" spans="1:13" ht="14.45" customHeight="1" x14ac:dyDescent="0.2">
      <c r="A17" s="467">
        <v>9</v>
      </c>
      <c r="B17" s="372" t="s">
        <v>893</v>
      </c>
      <c r="C17" s="700">
        <v>0</v>
      </c>
      <c r="D17" s="700">
        <v>0</v>
      </c>
      <c r="E17" s="700">
        <v>0</v>
      </c>
      <c r="F17" s="700">
        <v>0</v>
      </c>
      <c r="G17" s="700">
        <v>0</v>
      </c>
      <c r="H17" s="700">
        <v>0</v>
      </c>
      <c r="I17" s="700">
        <v>0</v>
      </c>
      <c r="J17" s="700">
        <v>0</v>
      </c>
      <c r="K17" s="335"/>
      <c r="M17" s="465"/>
    </row>
    <row r="18" spans="1:13" ht="14.45" customHeight="1" x14ac:dyDescent="0.2">
      <c r="A18" s="467">
        <v>10</v>
      </c>
      <c r="B18" s="372" t="s">
        <v>894</v>
      </c>
      <c r="C18" s="700">
        <v>0</v>
      </c>
      <c r="D18" s="700">
        <v>0</v>
      </c>
      <c r="E18" s="700">
        <v>0</v>
      </c>
      <c r="F18" s="700">
        <v>0</v>
      </c>
      <c r="G18" s="700">
        <v>0</v>
      </c>
      <c r="H18" s="700">
        <v>0</v>
      </c>
      <c r="I18" s="700">
        <v>0</v>
      </c>
      <c r="J18" s="700">
        <v>0</v>
      </c>
      <c r="K18" s="335"/>
    </row>
    <row r="19" spans="1:13" ht="14.45" customHeight="1" x14ac:dyDescent="0.2">
      <c r="A19" s="467">
        <v>11</v>
      </c>
      <c r="B19" s="372" t="s">
        <v>895</v>
      </c>
      <c r="C19" s="700">
        <v>0</v>
      </c>
      <c r="D19" s="700">
        <v>0</v>
      </c>
      <c r="E19" s="700">
        <v>0</v>
      </c>
      <c r="F19" s="700">
        <v>0</v>
      </c>
      <c r="G19" s="700">
        <v>0</v>
      </c>
      <c r="H19" s="700">
        <v>0</v>
      </c>
      <c r="I19" s="700">
        <v>0</v>
      </c>
      <c r="J19" s="700">
        <v>0</v>
      </c>
      <c r="K19" s="335"/>
    </row>
    <row r="20" spans="1:13" ht="14.45" customHeight="1" x14ac:dyDescent="0.2">
      <c r="A20" s="467">
        <v>12</v>
      </c>
      <c r="B20" s="372" t="s">
        <v>896</v>
      </c>
      <c r="C20" s="700">
        <v>0</v>
      </c>
      <c r="D20" s="700">
        <v>0</v>
      </c>
      <c r="E20" s="700">
        <v>0</v>
      </c>
      <c r="F20" s="700">
        <v>0</v>
      </c>
      <c r="G20" s="700">
        <v>0</v>
      </c>
      <c r="H20" s="700">
        <v>0</v>
      </c>
      <c r="I20" s="700">
        <v>0</v>
      </c>
      <c r="J20" s="700">
        <v>0</v>
      </c>
      <c r="K20" s="335"/>
    </row>
    <row r="21" spans="1:13" ht="14.45" customHeight="1" x14ac:dyDescent="0.2">
      <c r="A21" s="467">
        <v>13</v>
      </c>
      <c r="B21" s="372" t="s">
        <v>897</v>
      </c>
      <c r="C21" s="700">
        <v>0</v>
      </c>
      <c r="D21" s="700">
        <v>0</v>
      </c>
      <c r="E21" s="700">
        <v>0</v>
      </c>
      <c r="F21" s="700">
        <v>0</v>
      </c>
      <c r="G21" s="700">
        <v>0</v>
      </c>
      <c r="H21" s="700">
        <v>0</v>
      </c>
      <c r="I21" s="700">
        <v>0</v>
      </c>
      <c r="J21" s="700">
        <v>0</v>
      </c>
      <c r="K21" s="335" t="s">
        <v>387</v>
      </c>
    </row>
    <row r="22" spans="1:13" ht="14.45" customHeight="1" x14ac:dyDescent="0.2">
      <c r="A22" s="467">
        <v>14</v>
      </c>
      <c r="B22" s="372" t="s">
        <v>898</v>
      </c>
      <c r="C22" s="700">
        <v>0</v>
      </c>
      <c r="D22" s="700">
        <v>0</v>
      </c>
      <c r="E22" s="700">
        <v>0</v>
      </c>
      <c r="F22" s="700">
        <v>0</v>
      </c>
      <c r="G22" s="700">
        <v>0</v>
      </c>
      <c r="H22" s="700">
        <v>0</v>
      </c>
      <c r="I22" s="700">
        <v>0</v>
      </c>
      <c r="J22" s="700">
        <v>0</v>
      </c>
      <c r="K22" s="335"/>
    </row>
    <row r="23" spans="1:13" ht="14.45" customHeight="1" x14ac:dyDescent="0.2">
      <c r="A23" s="467">
        <v>15</v>
      </c>
      <c r="B23" s="372" t="s">
        <v>899</v>
      </c>
      <c r="C23" s="700">
        <v>0</v>
      </c>
      <c r="D23" s="700">
        <v>0</v>
      </c>
      <c r="E23" s="700">
        <v>0</v>
      </c>
      <c r="F23" s="700">
        <v>0</v>
      </c>
      <c r="G23" s="700">
        <v>0</v>
      </c>
      <c r="H23" s="700">
        <v>0</v>
      </c>
      <c r="I23" s="700">
        <v>0</v>
      </c>
      <c r="J23" s="700">
        <v>0</v>
      </c>
      <c r="K23" s="335"/>
    </row>
    <row r="24" spans="1:13" ht="14.45" customHeight="1" x14ac:dyDescent="0.2">
      <c r="A24" s="467">
        <v>16</v>
      </c>
      <c r="B24" s="372" t="s">
        <v>900</v>
      </c>
      <c r="C24" s="700">
        <v>0</v>
      </c>
      <c r="D24" s="700">
        <v>0</v>
      </c>
      <c r="E24" s="700">
        <v>0</v>
      </c>
      <c r="F24" s="700">
        <v>0</v>
      </c>
      <c r="G24" s="700">
        <v>0</v>
      </c>
      <c r="H24" s="700">
        <v>0</v>
      </c>
      <c r="I24" s="700">
        <v>0</v>
      </c>
      <c r="J24" s="700">
        <v>0</v>
      </c>
      <c r="K24" s="335"/>
    </row>
    <row r="25" spans="1:13" ht="14.45" customHeight="1" x14ac:dyDescent="0.2">
      <c r="A25" s="467">
        <v>17</v>
      </c>
      <c r="B25" s="372" t="s">
        <v>901</v>
      </c>
      <c r="C25" s="700">
        <v>0</v>
      </c>
      <c r="D25" s="700">
        <v>0</v>
      </c>
      <c r="E25" s="700">
        <v>0</v>
      </c>
      <c r="F25" s="700">
        <v>0</v>
      </c>
      <c r="G25" s="700">
        <v>0</v>
      </c>
      <c r="H25" s="700">
        <v>0</v>
      </c>
      <c r="I25" s="700">
        <v>0</v>
      </c>
      <c r="J25" s="700">
        <v>0</v>
      </c>
      <c r="K25" s="335"/>
    </row>
    <row r="26" spans="1:13" ht="14.45" customHeight="1" x14ac:dyDescent="0.2">
      <c r="A26" s="467">
        <v>18</v>
      </c>
      <c r="B26" s="372" t="s">
        <v>902</v>
      </c>
      <c r="C26" s="700">
        <v>0</v>
      </c>
      <c r="D26" s="700">
        <v>0</v>
      </c>
      <c r="E26" s="700">
        <v>0</v>
      </c>
      <c r="F26" s="700">
        <v>0</v>
      </c>
      <c r="G26" s="700">
        <v>0</v>
      </c>
      <c r="H26" s="700">
        <v>0</v>
      </c>
      <c r="I26" s="700">
        <v>0</v>
      </c>
      <c r="J26" s="700">
        <v>0</v>
      </c>
      <c r="K26" s="335"/>
    </row>
    <row r="27" spans="1:13" ht="14.45" customHeight="1" x14ac:dyDescent="0.2">
      <c r="A27" s="467">
        <v>19</v>
      </c>
      <c r="B27" s="372" t="s">
        <v>903</v>
      </c>
      <c r="C27" s="700">
        <v>0</v>
      </c>
      <c r="D27" s="700">
        <v>0</v>
      </c>
      <c r="E27" s="700">
        <v>0</v>
      </c>
      <c r="F27" s="700">
        <v>0</v>
      </c>
      <c r="G27" s="700">
        <v>0</v>
      </c>
      <c r="H27" s="700">
        <v>0</v>
      </c>
      <c r="I27" s="700">
        <v>0</v>
      </c>
      <c r="J27" s="700">
        <v>0</v>
      </c>
      <c r="K27" s="335"/>
    </row>
    <row r="28" spans="1:13" ht="14.45" customHeight="1" x14ac:dyDescent="0.2">
      <c r="A28" s="467">
        <v>20</v>
      </c>
      <c r="B28" s="372" t="s">
        <v>904</v>
      </c>
      <c r="C28" s="700">
        <v>0</v>
      </c>
      <c r="D28" s="700">
        <v>0</v>
      </c>
      <c r="E28" s="700">
        <v>0</v>
      </c>
      <c r="F28" s="700">
        <v>0</v>
      </c>
      <c r="G28" s="700">
        <v>0</v>
      </c>
      <c r="H28" s="700">
        <v>0</v>
      </c>
      <c r="I28" s="700">
        <v>0</v>
      </c>
      <c r="J28" s="700">
        <v>0</v>
      </c>
      <c r="K28" s="335"/>
    </row>
    <row r="29" spans="1:13" ht="15.75" x14ac:dyDescent="0.2">
      <c r="A29" s="1005" t="s">
        <v>17</v>
      </c>
      <c r="B29" s="1007"/>
      <c r="C29" s="471">
        <f>SUM(C9:C28)</f>
        <v>0</v>
      </c>
      <c r="D29" s="237">
        <v>60</v>
      </c>
      <c r="E29" s="471">
        <f t="shared" ref="E29:J29" si="0">SUM(E9:E28)</f>
        <v>0</v>
      </c>
      <c r="F29" s="471">
        <f t="shared" si="0"/>
        <v>0</v>
      </c>
      <c r="G29" s="237">
        <v>60</v>
      </c>
      <c r="H29" s="471">
        <f t="shared" si="0"/>
        <v>0</v>
      </c>
      <c r="I29" s="471">
        <f t="shared" si="0"/>
        <v>0</v>
      </c>
      <c r="J29" s="472">
        <f t="shared" si="0"/>
        <v>0</v>
      </c>
      <c r="K29" s="471"/>
    </row>
    <row r="31" spans="1:13" ht="31.9" customHeight="1" x14ac:dyDescent="0.2">
      <c r="A31" s="1066"/>
      <c r="B31" s="1066"/>
      <c r="C31" s="1066"/>
      <c r="D31" s="1066"/>
      <c r="E31" s="1066"/>
      <c r="F31" s="1066"/>
      <c r="G31" s="1066"/>
      <c r="H31" s="1066"/>
      <c r="I31" s="1066"/>
      <c r="J31" s="1066"/>
      <c r="K31" s="1066"/>
    </row>
    <row r="32" spans="1:13" ht="12.75" customHeight="1" x14ac:dyDescent="0.2">
      <c r="A32" s="346"/>
      <c r="B32" s="346"/>
      <c r="C32" s="346"/>
      <c r="D32" s="346"/>
      <c r="E32" s="346"/>
      <c r="F32" s="346"/>
    </row>
    <row r="33" spans="1:11" ht="12.75" customHeight="1" x14ac:dyDescent="0.2">
      <c r="A33" s="346" t="s">
        <v>11</v>
      </c>
      <c r="B33" s="346"/>
      <c r="C33" s="346"/>
      <c r="D33" s="346"/>
      <c r="E33" s="346"/>
      <c r="F33" s="346"/>
      <c r="G33" s="1138"/>
      <c r="H33" s="1138"/>
      <c r="I33" s="1138"/>
      <c r="J33" s="1138"/>
      <c r="K33" s="1138"/>
    </row>
    <row r="34" spans="1:11" ht="12.75" customHeight="1" x14ac:dyDescent="0.2">
      <c r="A34" s="346"/>
      <c r="B34" s="346"/>
      <c r="C34" s="346"/>
      <c r="D34" s="346"/>
      <c r="E34" s="346"/>
      <c r="F34" s="346"/>
      <c r="G34" s="1138" t="s">
        <v>13</v>
      </c>
      <c r="H34" s="1138"/>
      <c r="I34" s="1138"/>
      <c r="J34" s="1138"/>
      <c r="K34" s="1138"/>
    </row>
    <row r="35" spans="1:11" x14ac:dyDescent="0.2">
      <c r="H35" s="348"/>
      <c r="I35" s="348"/>
      <c r="J35" s="348"/>
    </row>
  </sheetData>
  <mergeCells count="15">
    <mergeCell ref="G5:K5"/>
    <mergeCell ref="A1:H1"/>
    <mergeCell ref="A2:H2"/>
    <mergeCell ref="A4:H4"/>
    <mergeCell ref="K6:K7"/>
    <mergeCell ref="I6:I7"/>
    <mergeCell ref="J6:J7"/>
    <mergeCell ref="G34:K34"/>
    <mergeCell ref="A6:A7"/>
    <mergeCell ref="B6:B7"/>
    <mergeCell ref="C6:E6"/>
    <mergeCell ref="F6:H6"/>
    <mergeCell ref="G33:K33"/>
    <mergeCell ref="A31:K31"/>
    <mergeCell ref="A29:B29"/>
  </mergeCells>
  <printOptions horizontalCentered="1"/>
  <pageMargins left="0.5" right="0.5" top="0.23622047244094499" bottom="0" header="0.31496062992126" footer="0.31496062992126"/>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U52"/>
  <sheetViews>
    <sheetView view="pageBreakPreview" topLeftCell="D7" zoomScale="80" zoomScaleNormal="85" zoomScaleSheetLayoutView="80" workbookViewId="0">
      <selection activeCell="F38" sqref="F38"/>
    </sheetView>
  </sheetViews>
  <sheetFormatPr defaultColWidth="8.85546875" defaultRowHeight="12.75" x14ac:dyDescent="0.2"/>
  <cols>
    <col min="1" max="1" width="4.28515625" style="331" customWidth="1"/>
    <col min="2" max="3" width="10.5703125" style="331" customWidth="1"/>
    <col min="4" max="4" width="11.140625" style="331" customWidth="1"/>
    <col min="5" max="5" width="10" style="331" customWidth="1"/>
    <col min="6" max="6" width="10.85546875" style="331" customWidth="1"/>
    <col min="7" max="7" width="9.42578125" style="331" customWidth="1"/>
    <col min="8" max="8" width="9.85546875" style="331" customWidth="1"/>
    <col min="9" max="9" width="10" style="331" customWidth="1"/>
    <col min="10" max="10" width="11.28515625" style="331" customWidth="1"/>
    <col min="11" max="11" width="15" style="331" customWidth="1"/>
    <col min="12" max="12" width="14.140625" style="331" customWidth="1"/>
    <col min="13" max="13" width="8.85546875" style="331"/>
    <col min="14" max="21" width="0" style="331" hidden="1" customWidth="1"/>
    <col min="22" max="16384" width="8.85546875" style="331"/>
  </cols>
  <sheetData>
    <row r="1" spans="1:21" ht="15" x14ac:dyDescent="0.2">
      <c r="A1" s="473"/>
      <c r="B1" s="473"/>
      <c r="C1" s="473"/>
      <c r="D1" s="473"/>
      <c r="E1" s="473"/>
      <c r="F1" s="473"/>
      <c r="G1" s="473"/>
      <c r="H1" s="473"/>
      <c r="K1" s="1259" t="s">
        <v>87</v>
      </c>
      <c r="L1" s="1259"/>
    </row>
    <row r="2" spans="1:21" ht="15.75" x14ac:dyDescent="0.2">
      <c r="A2" s="1284" t="s">
        <v>0</v>
      </c>
      <c r="B2" s="1284"/>
      <c r="C2" s="1284"/>
      <c r="D2" s="1284"/>
      <c r="E2" s="1284"/>
      <c r="F2" s="1284"/>
      <c r="G2" s="1284"/>
      <c r="H2" s="1284"/>
      <c r="I2" s="473"/>
      <c r="J2" s="473"/>
      <c r="K2" s="473"/>
      <c r="L2" s="473"/>
    </row>
    <row r="3" spans="1:21" ht="20.25" x14ac:dyDescent="0.2">
      <c r="A3" s="1432" t="s">
        <v>734</v>
      </c>
      <c r="B3" s="1432"/>
      <c r="C3" s="1432"/>
      <c r="D3" s="1432"/>
      <c r="E3" s="1432"/>
      <c r="F3" s="1432"/>
      <c r="G3" s="1432"/>
      <c r="H3" s="1432"/>
      <c r="I3" s="473"/>
      <c r="J3" s="473"/>
      <c r="K3" s="473"/>
      <c r="L3" s="473"/>
    </row>
    <row r="4" spans="1:21" ht="15.75" x14ac:dyDescent="0.2">
      <c r="A4" s="1433" t="s">
        <v>856</v>
      </c>
      <c r="B4" s="1433"/>
      <c r="C4" s="1433"/>
      <c r="D4" s="1433"/>
      <c r="E4" s="1433"/>
      <c r="F4" s="1433"/>
      <c r="G4" s="1433"/>
      <c r="H4" s="1433"/>
      <c r="I4" s="1433"/>
      <c r="J4" s="1433"/>
      <c r="K4" s="1433"/>
      <c r="L4" s="1433"/>
    </row>
    <row r="5" spans="1:21" x14ac:dyDescent="0.2">
      <c r="A5" s="473"/>
      <c r="B5" s="473"/>
      <c r="C5" s="473"/>
      <c r="D5" s="473"/>
      <c r="E5" s="473"/>
      <c r="F5" s="473"/>
      <c r="G5" s="473"/>
      <c r="H5" s="473"/>
      <c r="I5" s="473"/>
      <c r="J5" s="473"/>
      <c r="K5" s="473"/>
      <c r="L5" s="473"/>
    </row>
    <row r="6" spans="1:21" x14ac:dyDescent="0.2">
      <c r="A6" s="1195" t="s">
        <v>157</v>
      </c>
      <c r="B6" s="1195"/>
      <c r="C6" s="473"/>
      <c r="D6" s="473"/>
      <c r="E6" s="473"/>
      <c r="F6" s="473"/>
      <c r="G6" s="473"/>
      <c r="H6" s="333"/>
      <c r="I6" s="473"/>
      <c r="J6" s="473"/>
      <c r="K6" s="473"/>
      <c r="L6" s="473"/>
    </row>
    <row r="7" spans="1:21" ht="13.5" customHeight="1" x14ac:dyDescent="0.2">
      <c r="A7" s="474"/>
      <c r="B7" s="474"/>
      <c r="C7" s="473"/>
      <c r="D7" s="473"/>
      <c r="E7" s="473"/>
      <c r="F7" s="473"/>
      <c r="G7" s="473"/>
      <c r="H7" s="473"/>
      <c r="I7" s="461"/>
      <c r="J7" s="475"/>
      <c r="K7" s="1141" t="s">
        <v>823</v>
      </c>
      <c r="L7" s="1141"/>
    </row>
    <row r="8" spans="1:21" ht="27.75" customHeight="1" x14ac:dyDescent="0.2">
      <c r="A8" s="1431" t="s">
        <v>999</v>
      </c>
      <c r="B8" s="1431" t="s">
        <v>213</v>
      </c>
      <c r="C8" s="1194" t="s">
        <v>477</v>
      </c>
      <c r="D8" s="1194" t="s">
        <v>478</v>
      </c>
      <c r="E8" s="1194" t="s">
        <v>479</v>
      </c>
      <c r="F8" s="1194"/>
      <c r="G8" s="1194" t="s">
        <v>435</v>
      </c>
      <c r="H8" s="1194"/>
      <c r="I8" s="1194" t="s">
        <v>223</v>
      </c>
      <c r="J8" s="1194"/>
      <c r="K8" s="1431" t="s">
        <v>224</v>
      </c>
      <c r="L8" s="1431"/>
    </row>
    <row r="9" spans="1:21" ht="52.5" customHeight="1" x14ac:dyDescent="0.2">
      <c r="A9" s="1296"/>
      <c r="B9" s="1296"/>
      <c r="C9" s="1194"/>
      <c r="D9" s="1194"/>
      <c r="E9" s="237" t="s">
        <v>212</v>
      </c>
      <c r="F9" s="237" t="s">
        <v>194</v>
      </c>
      <c r="G9" s="237" t="s">
        <v>212</v>
      </c>
      <c r="H9" s="237" t="s">
        <v>194</v>
      </c>
      <c r="I9" s="237" t="s">
        <v>212</v>
      </c>
      <c r="J9" s="237" t="s">
        <v>194</v>
      </c>
      <c r="K9" s="237" t="s">
        <v>708</v>
      </c>
      <c r="L9" s="237" t="s">
        <v>707</v>
      </c>
    </row>
    <row r="10" spans="1:21" s="377" customFormat="1" ht="14.25" customHeight="1" x14ac:dyDescent="0.2">
      <c r="A10" s="257">
        <v>1</v>
      </c>
      <c r="B10" s="257">
        <v>2</v>
      </c>
      <c r="C10" s="257">
        <v>3</v>
      </c>
      <c r="D10" s="257">
        <v>4</v>
      </c>
      <c r="E10" s="257">
        <v>5</v>
      </c>
      <c r="F10" s="257">
        <v>6</v>
      </c>
      <c r="G10" s="257">
        <v>7</v>
      </c>
      <c r="H10" s="257">
        <v>8</v>
      </c>
      <c r="I10" s="257">
        <v>9</v>
      </c>
      <c r="J10" s="257">
        <v>10</v>
      </c>
      <c r="K10" s="257">
        <v>11</v>
      </c>
      <c r="L10" s="257">
        <v>12</v>
      </c>
    </row>
    <row r="11" spans="1:21" ht="14.25" customHeight="1" x14ac:dyDescent="0.2">
      <c r="A11" s="476">
        <v>1</v>
      </c>
      <c r="B11" s="372" t="s">
        <v>885</v>
      </c>
      <c r="C11" s="247">
        <v>1498</v>
      </c>
      <c r="D11" s="247">
        <v>50463</v>
      </c>
      <c r="E11" s="477">
        <v>129</v>
      </c>
      <c r="F11" s="477">
        <v>6990</v>
      </c>
      <c r="G11" s="477">
        <v>0</v>
      </c>
      <c r="H11" s="477">
        <v>0</v>
      </c>
      <c r="I11" s="477">
        <v>129</v>
      </c>
      <c r="J11" s="477">
        <v>6990</v>
      </c>
      <c r="K11" s="477">
        <v>102</v>
      </c>
      <c r="L11" s="477">
        <v>102</v>
      </c>
      <c r="N11" s="331">
        <v>129</v>
      </c>
      <c r="O11" s="331">
        <v>6990</v>
      </c>
      <c r="P11" s="331">
        <v>0</v>
      </c>
      <c r="Q11" s="331">
        <v>0</v>
      </c>
      <c r="R11" s="331">
        <v>129</v>
      </c>
      <c r="S11" s="331">
        <v>6990</v>
      </c>
      <c r="T11" s="331">
        <v>102</v>
      </c>
      <c r="U11" s="331">
        <v>102</v>
      </c>
    </row>
    <row r="12" spans="1:21" ht="14.25" customHeight="1" x14ac:dyDescent="0.2">
      <c r="A12" s="476">
        <v>2</v>
      </c>
      <c r="B12" s="372" t="s">
        <v>886</v>
      </c>
      <c r="C12" s="247">
        <v>460</v>
      </c>
      <c r="D12" s="247">
        <v>12772</v>
      </c>
      <c r="E12" s="477">
        <v>971</v>
      </c>
      <c r="F12" s="477">
        <v>18583</v>
      </c>
      <c r="G12" s="477">
        <v>0</v>
      </c>
      <c r="H12" s="477">
        <v>0</v>
      </c>
      <c r="I12" s="477">
        <v>0</v>
      </c>
      <c r="J12" s="477">
        <v>0</v>
      </c>
      <c r="K12" s="477">
        <v>324</v>
      </c>
      <c r="L12" s="477">
        <v>30</v>
      </c>
    </row>
    <row r="13" spans="1:21" ht="14.25" customHeight="1" x14ac:dyDescent="0.2">
      <c r="A13" s="476">
        <v>3</v>
      </c>
      <c r="B13" s="372" t="s">
        <v>887</v>
      </c>
      <c r="C13" s="247">
        <v>1387</v>
      </c>
      <c r="D13" s="247">
        <v>49179</v>
      </c>
      <c r="E13" s="477">
        <v>673</v>
      </c>
      <c r="F13" s="477">
        <v>17654</v>
      </c>
      <c r="G13" s="477">
        <v>673</v>
      </c>
      <c r="H13" s="477">
        <v>2594</v>
      </c>
      <c r="I13" s="477">
        <v>644</v>
      </c>
      <c r="J13" s="477">
        <v>10046</v>
      </c>
      <c r="K13" s="477">
        <v>0</v>
      </c>
      <c r="L13" s="477">
        <v>0</v>
      </c>
      <c r="N13" s="331">
        <v>971</v>
      </c>
      <c r="O13" s="331">
        <v>18583</v>
      </c>
      <c r="P13" s="331">
        <v>0</v>
      </c>
      <c r="Q13" s="331">
        <v>0</v>
      </c>
      <c r="R13" s="331">
        <v>0</v>
      </c>
      <c r="S13" s="331">
        <v>0</v>
      </c>
      <c r="T13" s="331">
        <v>324</v>
      </c>
      <c r="U13" s="331">
        <v>30</v>
      </c>
    </row>
    <row r="14" spans="1:21" ht="14.25" customHeight="1" x14ac:dyDescent="0.2">
      <c r="A14" s="476">
        <v>4</v>
      </c>
      <c r="B14" s="372" t="s">
        <v>888</v>
      </c>
      <c r="C14" s="247">
        <v>1496</v>
      </c>
      <c r="D14" s="247">
        <v>65410</v>
      </c>
      <c r="E14" s="477">
        <v>1256</v>
      </c>
      <c r="F14" s="477">
        <v>74341</v>
      </c>
      <c r="G14" s="477">
        <v>75</v>
      </c>
      <c r="H14" s="477">
        <v>3750</v>
      </c>
      <c r="I14" s="477">
        <v>1496</v>
      </c>
      <c r="J14" s="477">
        <v>65410</v>
      </c>
      <c r="K14" s="477">
        <v>512</v>
      </c>
      <c r="L14" s="477">
        <v>512</v>
      </c>
    </row>
    <row r="15" spans="1:21" ht="14.25" customHeight="1" x14ac:dyDescent="0.2">
      <c r="A15" s="476">
        <v>5</v>
      </c>
      <c r="B15" s="372" t="s">
        <v>889</v>
      </c>
      <c r="C15" s="247">
        <v>1116</v>
      </c>
      <c r="D15" s="247">
        <v>47009</v>
      </c>
      <c r="E15" s="477">
        <v>477</v>
      </c>
      <c r="F15" s="477">
        <v>28614</v>
      </c>
      <c r="G15" s="477">
        <v>0</v>
      </c>
      <c r="H15" s="477">
        <v>0</v>
      </c>
      <c r="I15" s="477">
        <v>0</v>
      </c>
      <c r="J15" s="477">
        <v>0</v>
      </c>
      <c r="K15" s="477">
        <v>48</v>
      </c>
      <c r="L15" s="477">
        <v>0</v>
      </c>
      <c r="N15" s="331">
        <v>673</v>
      </c>
      <c r="O15" s="331">
        <v>17654</v>
      </c>
      <c r="P15" s="331">
        <v>673</v>
      </c>
      <c r="Q15" s="331">
        <v>2594</v>
      </c>
      <c r="R15" s="331">
        <v>644</v>
      </c>
      <c r="S15" s="331">
        <v>10046</v>
      </c>
      <c r="T15" s="331">
        <v>0</v>
      </c>
      <c r="U15" s="331">
        <v>0</v>
      </c>
    </row>
    <row r="16" spans="1:21" ht="14.25" customHeight="1" x14ac:dyDescent="0.2">
      <c r="A16" s="476">
        <v>6</v>
      </c>
      <c r="B16" s="372" t="s">
        <v>890</v>
      </c>
      <c r="C16" s="247">
        <v>1215</v>
      </c>
      <c r="D16" s="247">
        <v>50064</v>
      </c>
      <c r="E16" s="477">
        <v>160</v>
      </c>
      <c r="F16" s="477">
        <v>3538</v>
      </c>
      <c r="G16" s="477">
        <v>0</v>
      </c>
      <c r="H16" s="477">
        <v>0</v>
      </c>
      <c r="I16" s="477">
        <v>9</v>
      </c>
      <c r="J16" s="477">
        <v>53</v>
      </c>
      <c r="K16" s="477">
        <v>5</v>
      </c>
      <c r="L16" s="477">
        <v>27</v>
      </c>
    </row>
    <row r="17" spans="1:21" ht="14.25" customHeight="1" x14ac:dyDescent="0.2">
      <c r="A17" s="476">
        <v>7</v>
      </c>
      <c r="B17" s="372" t="s">
        <v>891</v>
      </c>
      <c r="C17" s="247">
        <v>859</v>
      </c>
      <c r="D17" s="247">
        <v>46037</v>
      </c>
      <c r="E17" s="477">
        <v>298</v>
      </c>
      <c r="F17" s="477">
        <v>21419</v>
      </c>
      <c r="G17" s="477">
        <v>0</v>
      </c>
      <c r="H17" s="477">
        <v>0</v>
      </c>
      <c r="I17" s="477">
        <v>0</v>
      </c>
      <c r="J17" s="477">
        <v>0</v>
      </c>
      <c r="K17" s="477">
        <v>131</v>
      </c>
      <c r="L17" s="477">
        <v>122</v>
      </c>
      <c r="N17" s="331">
        <v>1256</v>
      </c>
      <c r="O17" s="331">
        <v>74341</v>
      </c>
      <c r="P17" s="331">
        <v>75</v>
      </c>
      <c r="Q17" s="331">
        <v>3750</v>
      </c>
      <c r="R17" s="331">
        <v>1496</v>
      </c>
      <c r="S17" s="331">
        <v>65410</v>
      </c>
      <c r="T17" s="331">
        <v>512</v>
      </c>
      <c r="U17" s="331">
        <v>512</v>
      </c>
    </row>
    <row r="18" spans="1:21" ht="14.25" customHeight="1" x14ac:dyDescent="0.2">
      <c r="A18" s="476">
        <v>8</v>
      </c>
      <c r="B18" s="372" t="s">
        <v>892</v>
      </c>
      <c r="C18" s="247">
        <v>784</v>
      </c>
      <c r="D18" s="247">
        <v>27411</v>
      </c>
      <c r="E18" s="477">
        <v>490</v>
      </c>
      <c r="F18" s="477">
        <v>6024</v>
      </c>
      <c r="G18" s="477">
        <v>490</v>
      </c>
      <c r="H18" s="477">
        <v>6024</v>
      </c>
      <c r="I18" s="477">
        <v>490</v>
      </c>
      <c r="J18" s="477">
        <v>6024</v>
      </c>
      <c r="K18" s="477">
        <v>0</v>
      </c>
      <c r="L18" s="477">
        <v>0</v>
      </c>
    </row>
    <row r="19" spans="1:21" ht="14.25" customHeight="1" x14ac:dyDescent="0.2">
      <c r="A19" s="476">
        <v>9</v>
      </c>
      <c r="B19" s="372" t="s">
        <v>893</v>
      </c>
      <c r="C19" s="247">
        <v>1690</v>
      </c>
      <c r="D19" s="334">
        <v>70029</v>
      </c>
      <c r="E19" s="477">
        <v>161</v>
      </c>
      <c r="F19" s="477">
        <v>2207</v>
      </c>
      <c r="G19" s="477">
        <v>161</v>
      </c>
      <c r="H19" s="477">
        <v>2207</v>
      </c>
      <c r="I19" s="477">
        <v>161</v>
      </c>
      <c r="J19" s="477">
        <v>2207</v>
      </c>
      <c r="K19" s="477">
        <v>0</v>
      </c>
      <c r="L19" s="477">
        <v>0</v>
      </c>
      <c r="N19" s="331">
        <v>477</v>
      </c>
      <c r="O19" s="331">
        <v>28614</v>
      </c>
      <c r="P19" s="331">
        <v>0</v>
      </c>
      <c r="Q19" s="331">
        <v>0</v>
      </c>
      <c r="R19" s="331">
        <v>0</v>
      </c>
      <c r="S19" s="331">
        <v>0</v>
      </c>
      <c r="T19" s="331">
        <v>48</v>
      </c>
      <c r="U19" s="331">
        <v>0</v>
      </c>
    </row>
    <row r="20" spans="1:21" ht="14.25" customHeight="1" x14ac:dyDescent="0.2">
      <c r="A20" s="476">
        <v>10</v>
      </c>
      <c r="B20" s="372" t="s">
        <v>894</v>
      </c>
      <c r="C20" s="247">
        <v>1472</v>
      </c>
      <c r="D20" s="334">
        <v>63766</v>
      </c>
      <c r="E20" s="477">
        <v>303</v>
      </c>
      <c r="F20" s="477">
        <v>14010</v>
      </c>
      <c r="G20" s="477">
        <v>67</v>
      </c>
      <c r="H20" s="477">
        <v>847</v>
      </c>
      <c r="I20" s="477">
        <v>56</v>
      </c>
      <c r="J20" s="477">
        <v>960</v>
      </c>
      <c r="K20" s="477">
        <v>1269</v>
      </c>
      <c r="L20" s="477">
        <v>114</v>
      </c>
    </row>
    <row r="21" spans="1:21" ht="14.25" customHeight="1" x14ac:dyDescent="0.2">
      <c r="A21" s="476">
        <v>11</v>
      </c>
      <c r="B21" s="372" t="s">
        <v>895</v>
      </c>
      <c r="C21" s="247">
        <v>489</v>
      </c>
      <c r="D21" s="334">
        <v>17362</v>
      </c>
      <c r="E21" s="477">
        <v>43</v>
      </c>
      <c r="F21" s="477">
        <v>1927</v>
      </c>
      <c r="G21" s="477">
        <v>43</v>
      </c>
      <c r="H21" s="477">
        <v>126</v>
      </c>
      <c r="I21" s="477">
        <v>43</v>
      </c>
      <c r="J21" s="477">
        <v>1226</v>
      </c>
      <c r="K21" s="477">
        <v>28</v>
      </c>
      <c r="L21" s="477">
        <v>0</v>
      </c>
    </row>
    <row r="22" spans="1:21" ht="14.25" customHeight="1" x14ac:dyDescent="0.2">
      <c r="A22" s="476">
        <v>12</v>
      </c>
      <c r="B22" s="372" t="s">
        <v>896</v>
      </c>
      <c r="C22" s="247">
        <v>543</v>
      </c>
      <c r="D22" s="334">
        <v>23060</v>
      </c>
      <c r="E22" s="477">
        <v>115</v>
      </c>
      <c r="F22" s="477">
        <v>5930</v>
      </c>
      <c r="G22" s="477">
        <v>0</v>
      </c>
      <c r="H22" s="477">
        <v>0</v>
      </c>
      <c r="I22" s="477">
        <v>501</v>
      </c>
      <c r="J22" s="477">
        <v>20754</v>
      </c>
      <c r="K22" s="477">
        <v>10</v>
      </c>
      <c r="L22" s="477">
        <v>56</v>
      </c>
      <c r="N22" s="331">
        <v>298</v>
      </c>
      <c r="O22" s="331">
        <v>21419</v>
      </c>
      <c r="P22" s="331">
        <v>0</v>
      </c>
      <c r="Q22" s="331">
        <v>0</v>
      </c>
      <c r="R22" s="331">
        <v>0</v>
      </c>
      <c r="S22" s="331">
        <v>0</v>
      </c>
      <c r="T22" s="331">
        <v>131</v>
      </c>
      <c r="U22" s="331">
        <v>122</v>
      </c>
    </row>
    <row r="23" spans="1:21" ht="14.25" customHeight="1" x14ac:dyDescent="0.2">
      <c r="A23" s="476">
        <v>13</v>
      </c>
      <c r="B23" s="372" t="s">
        <v>897</v>
      </c>
      <c r="C23" s="247">
        <v>1227</v>
      </c>
      <c r="D23" s="334">
        <v>50596</v>
      </c>
      <c r="E23" s="477">
        <v>0</v>
      </c>
      <c r="F23" s="477">
        <v>0</v>
      </c>
      <c r="G23" s="477">
        <v>0</v>
      </c>
      <c r="H23" s="477">
        <v>0</v>
      </c>
      <c r="I23" s="477">
        <v>1173</v>
      </c>
      <c r="J23" s="477">
        <v>50596</v>
      </c>
      <c r="K23" s="477">
        <v>0</v>
      </c>
      <c r="L23" s="477">
        <v>0</v>
      </c>
    </row>
    <row r="24" spans="1:21" ht="14.25" customHeight="1" x14ac:dyDescent="0.2">
      <c r="A24" s="476">
        <v>14</v>
      </c>
      <c r="B24" s="372" t="s">
        <v>898</v>
      </c>
      <c r="C24" s="247">
        <v>1438</v>
      </c>
      <c r="D24" s="334">
        <v>61479</v>
      </c>
      <c r="E24" s="477">
        <v>1695</v>
      </c>
      <c r="F24" s="477">
        <v>115262</v>
      </c>
      <c r="G24" s="477">
        <v>1695</v>
      </c>
      <c r="H24" s="477">
        <v>115262</v>
      </c>
      <c r="I24" s="477">
        <v>1440</v>
      </c>
      <c r="J24" s="477">
        <v>56828</v>
      </c>
      <c r="K24" s="477">
        <v>172</v>
      </c>
      <c r="L24" s="477">
        <v>17</v>
      </c>
      <c r="N24" s="331">
        <v>490</v>
      </c>
      <c r="O24" s="331">
        <v>6024</v>
      </c>
      <c r="P24" s="331">
        <v>490</v>
      </c>
      <c r="Q24" s="331">
        <v>6024</v>
      </c>
      <c r="R24" s="331">
        <v>490</v>
      </c>
      <c r="S24" s="331">
        <v>6024</v>
      </c>
      <c r="T24" s="331">
        <v>0</v>
      </c>
      <c r="U24" s="331">
        <v>0</v>
      </c>
    </row>
    <row r="25" spans="1:21" ht="14.25" customHeight="1" x14ac:dyDescent="0.2">
      <c r="A25" s="476">
        <v>15</v>
      </c>
      <c r="B25" s="372" t="s">
        <v>899</v>
      </c>
      <c r="C25" s="247">
        <v>781</v>
      </c>
      <c r="D25" s="334">
        <v>28823</v>
      </c>
      <c r="E25" s="477">
        <v>0</v>
      </c>
      <c r="F25" s="477">
        <v>0</v>
      </c>
      <c r="G25" s="477">
        <v>0</v>
      </c>
      <c r="H25" s="477">
        <v>0</v>
      </c>
      <c r="I25" s="477">
        <v>0</v>
      </c>
      <c r="J25" s="477">
        <v>0</v>
      </c>
      <c r="K25" s="477">
        <v>0</v>
      </c>
      <c r="L25" s="477">
        <v>0</v>
      </c>
    </row>
    <row r="26" spans="1:21" ht="14.25" customHeight="1" x14ac:dyDescent="0.2">
      <c r="A26" s="476">
        <v>16</v>
      </c>
      <c r="B26" s="372" t="s">
        <v>900</v>
      </c>
      <c r="C26" s="247">
        <v>811</v>
      </c>
      <c r="D26" s="334">
        <v>26817</v>
      </c>
      <c r="E26" s="477">
        <v>0</v>
      </c>
      <c r="F26" s="477">
        <v>0</v>
      </c>
      <c r="G26" s="477">
        <v>0</v>
      </c>
      <c r="H26" s="477">
        <v>0</v>
      </c>
      <c r="I26" s="477">
        <v>0</v>
      </c>
      <c r="J26" s="477">
        <v>0</v>
      </c>
      <c r="K26" s="477">
        <v>0</v>
      </c>
      <c r="L26" s="477">
        <v>0</v>
      </c>
      <c r="N26" s="331">
        <v>161</v>
      </c>
      <c r="O26" s="331">
        <v>2207</v>
      </c>
      <c r="P26" s="331">
        <v>161</v>
      </c>
      <c r="Q26" s="331">
        <v>2207</v>
      </c>
      <c r="R26" s="331">
        <v>161</v>
      </c>
      <c r="S26" s="331">
        <v>2207</v>
      </c>
      <c r="T26" s="331">
        <v>0</v>
      </c>
      <c r="U26" s="331">
        <v>0</v>
      </c>
    </row>
    <row r="27" spans="1:21" ht="14.25" customHeight="1" x14ac:dyDescent="0.2">
      <c r="A27" s="476">
        <v>17</v>
      </c>
      <c r="B27" s="372" t="s">
        <v>901</v>
      </c>
      <c r="C27" s="247">
        <v>518</v>
      </c>
      <c r="D27" s="334">
        <v>17528</v>
      </c>
      <c r="E27" s="477">
        <v>609</v>
      </c>
      <c r="F27" s="477">
        <v>21586</v>
      </c>
      <c r="G27" s="477">
        <v>54</v>
      </c>
      <c r="H27" s="477">
        <v>1700</v>
      </c>
      <c r="I27" s="477">
        <v>54</v>
      </c>
      <c r="J27" s="477">
        <v>1150</v>
      </c>
      <c r="K27" s="477">
        <v>0</v>
      </c>
      <c r="L27" s="477">
        <v>0</v>
      </c>
    </row>
    <row r="28" spans="1:21" ht="14.25" customHeight="1" x14ac:dyDescent="0.2">
      <c r="A28" s="476">
        <v>18</v>
      </c>
      <c r="B28" s="372" t="s">
        <v>902</v>
      </c>
      <c r="C28" s="247">
        <v>1869</v>
      </c>
      <c r="D28" s="334">
        <v>65951</v>
      </c>
      <c r="E28" s="477">
        <v>1594</v>
      </c>
      <c r="F28" s="477">
        <v>33474</v>
      </c>
      <c r="G28" s="477">
        <v>797</v>
      </c>
      <c r="H28" s="477">
        <v>15062</v>
      </c>
      <c r="I28" s="477">
        <v>797</v>
      </c>
      <c r="J28" s="477">
        <v>13388</v>
      </c>
      <c r="K28" s="477">
        <v>0</v>
      </c>
      <c r="L28" s="477">
        <v>0</v>
      </c>
      <c r="N28" s="331">
        <v>303</v>
      </c>
      <c r="O28" s="331">
        <v>14010</v>
      </c>
      <c r="P28" s="331">
        <v>67</v>
      </c>
      <c r="Q28" s="331">
        <v>847</v>
      </c>
      <c r="R28" s="331">
        <v>56</v>
      </c>
      <c r="S28" s="331">
        <v>960</v>
      </c>
      <c r="T28" s="331">
        <v>1269</v>
      </c>
      <c r="U28" s="331">
        <v>114</v>
      </c>
    </row>
    <row r="29" spans="1:21" ht="14.25" customHeight="1" x14ac:dyDescent="0.2">
      <c r="A29" s="476">
        <v>19</v>
      </c>
      <c r="B29" s="372" t="s">
        <v>903</v>
      </c>
      <c r="C29" s="247">
        <v>766</v>
      </c>
      <c r="D29" s="334">
        <v>37459</v>
      </c>
      <c r="E29" s="477">
        <v>246</v>
      </c>
      <c r="F29" s="477">
        <v>3717</v>
      </c>
      <c r="G29" s="477">
        <v>246</v>
      </c>
      <c r="H29" s="477">
        <v>3717</v>
      </c>
      <c r="I29" s="477">
        <v>246</v>
      </c>
      <c r="J29" s="477">
        <v>3717</v>
      </c>
      <c r="K29" s="477">
        <v>0</v>
      </c>
      <c r="L29" s="477">
        <v>0</v>
      </c>
    </row>
    <row r="30" spans="1:21" ht="14.25" customHeight="1" x14ac:dyDescent="0.2">
      <c r="A30" s="476">
        <v>20</v>
      </c>
      <c r="B30" s="372" t="s">
        <v>904</v>
      </c>
      <c r="C30" s="247">
        <v>1786</v>
      </c>
      <c r="D30" s="334">
        <v>71567</v>
      </c>
      <c r="E30" s="477">
        <v>0</v>
      </c>
      <c r="F30" s="477">
        <v>0</v>
      </c>
      <c r="G30" s="477">
        <v>0</v>
      </c>
      <c r="H30" s="477">
        <v>0</v>
      </c>
      <c r="I30" s="477">
        <v>0</v>
      </c>
      <c r="J30" s="477">
        <v>0</v>
      </c>
      <c r="K30" s="477">
        <v>0</v>
      </c>
      <c r="L30" s="477">
        <v>0</v>
      </c>
      <c r="N30" s="331">
        <v>4918</v>
      </c>
      <c r="O30" s="331">
        <v>193380</v>
      </c>
      <c r="P30" s="331">
        <v>1466</v>
      </c>
      <c r="Q30" s="331">
        <v>15422</v>
      </c>
      <c r="R30" s="331">
        <v>2985</v>
      </c>
      <c r="S30" s="331">
        <v>91690</v>
      </c>
      <c r="T30" s="331">
        <v>2391</v>
      </c>
      <c r="U30" s="331">
        <v>907</v>
      </c>
    </row>
    <row r="31" spans="1:21" ht="14.25" customHeight="1" x14ac:dyDescent="0.2">
      <c r="A31" s="1435" t="s">
        <v>17</v>
      </c>
      <c r="B31" s="1436"/>
      <c r="C31" s="478">
        <f>SUM(C11:C30)</f>
        <v>22205</v>
      </c>
      <c r="D31" s="478">
        <f>SUM(D11:D30)</f>
        <v>882782</v>
      </c>
      <c r="E31" s="478">
        <f t="shared" ref="E31:L31" si="0">SUM(E11:E30)</f>
        <v>9220</v>
      </c>
      <c r="F31" s="478">
        <f t="shared" si="0"/>
        <v>375276</v>
      </c>
      <c r="G31" s="478">
        <f t="shared" si="0"/>
        <v>4301</v>
      </c>
      <c r="H31" s="478">
        <f t="shared" si="0"/>
        <v>151289</v>
      </c>
      <c r="I31" s="478">
        <f t="shared" si="0"/>
        <v>7239</v>
      </c>
      <c r="J31" s="478">
        <f t="shared" si="0"/>
        <v>239349</v>
      </c>
      <c r="K31" s="478">
        <f t="shared" si="0"/>
        <v>2601</v>
      </c>
      <c r="L31" s="478">
        <f t="shared" si="0"/>
        <v>980</v>
      </c>
      <c r="N31" s="331">
        <v>4928</v>
      </c>
      <c r="O31" s="331">
        <v>193725</v>
      </c>
      <c r="P31" s="331">
        <v>1476</v>
      </c>
      <c r="Q31" s="331">
        <v>15454</v>
      </c>
      <c r="R31" s="331">
        <v>2995</v>
      </c>
      <c r="S31" s="331">
        <v>91742</v>
      </c>
      <c r="T31" s="331">
        <v>2391</v>
      </c>
      <c r="U31" s="331">
        <v>907</v>
      </c>
    </row>
    <row r="32" spans="1:21" x14ac:dyDescent="0.2">
      <c r="A32" s="473" t="s">
        <v>983</v>
      </c>
      <c r="B32" s="473"/>
      <c r="C32" s="473"/>
      <c r="D32" s="473"/>
      <c r="E32" s="473"/>
      <c r="F32" s="473"/>
      <c r="G32" s="473"/>
      <c r="H32" s="473"/>
      <c r="I32" s="473"/>
      <c r="J32" s="473"/>
      <c r="K32" s="473"/>
      <c r="L32" s="473"/>
      <c r="N32" s="331">
        <v>102</v>
      </c>
      <c r="O32" s="331">
        <v>5682</v>
      </c>
      <c r="P32" s="331">
        <v>33</v>
      </c>
      <c r="Q32" s="331">
        <v>94</v>
      </c>
      <c r="R32" s="331">
        <v>345</v>
      </c>
      <c r="S32" s="331">
        <v>16258</v>
      </c>
      <c r="T32" s="331">
        <v>34</v>
      </c>
      <c r="U32" s="331">
        <v>34</v>
      </c>
    </row>
    <row r="33" spans="1:21" x14ac:dyDescent="0.2">
      <c r="A33" s="473"/>
      <c r="B33" s="473"/>
      <c r="C33" s="473"/>
      <c r="E33" s="779">
        <f>E31/C31</f>
        <v>0.41522179689259175</v>
      </c>
      <c r="F33" s="779">
        <f>F31/D31</f>
        <v>0.42510608508102793</v>
      </c>
      <c r="G33" s="779">
        <f>G31/C31</f>
        <v>0.19369511371312767</v>
      </c>
      <c r="H33" s="779">
        <f>H31/D31</f>
        <v>0.17137753148568957</v>
      </c>
      <c r="I33" s="779">
        <f>I31/C31</f>
        <v>0.32600765593334835</v>
      </c>
      <c r="J33" s="779">
        <f>J31/D31</f>
        <v>0.27113035834441573</v>
      </c>
      <c r="K33" s="779">
        <f>K31/C31</f>
        <v>0.11713578022967799</v>
      </c>
      <c r="L33" s="779">
        <f>L31/D31</f>
        <v>1.110126848984234E-3</v>
      </c>
    </row>
    <row r="34" spans="1:21" ht="15.75" x14ac:dyDescent="0.2">
      <c r="A34" s="479" t="s">
        <v>11</v>
      </c>
      <c r="B34" s="479"/>
      <c r="C34" s="479"/>
      <c r="D34" s="479"/>
      <c r="E34" s="479"/>
      <c r="F34" s="479"/>
      <c r="G34" s="479"/>
      <c r="H34" s="479"/>
      <c r="I34" s="1434"/>
      <c r="J34" s="1434"/>
      <c r="K34" s="473"/>
      <c r="L34" s="473"/>
    </row>
    <row r="35" spans="1:21" ht="15.75" customHeight="1" x14ac:dyDescent="0.2">
      <c r="A35" s="1430" t="s">
        <v>13</v>
      </c>
      <c r="B35" s="1430"/>
      <c r="C35" s="1430"/>
      <c r="D35" s="1430"/>
      <c r="E35" s="1430"/>
      <c r="F35" s="1430"/>
      <c r="G35" s="1430"/>
      <c r="H35" s="1430"/>
      <c r="I35" s="1430"/>
      <c r="J35" s="1430"/>
      <c r="K35" s="473"/>
      <c r="L35" s="473"/>
      <c r="N35" s="331">
        <v>959</v>
      </c>
      <c r="O35" s="331">
        <v>41025</v>
      </c>
      <c r="P35" s="331">
        <v>959</v>
      </c>
      <c r="Q35" s="331">
        <v>41025</v>
      </c>
      <c r="R35" s="331">
        <v>790</v>
      </c>
      <c r="S35" s="331">
        <v>20108</v>
      </c>
      <c r="T35" s="331">
        <v>147</v>
      </c>
      <c r="U35" s="331">
        <v>7</v>
      </c>
    </row>
    <row r="36" spans="1:21" ht="15.6" customHeight="1" x14ac:dyDescent="0.2">
      <c r="A36" s="1430" t="s">
        <v>14</v>
      </c>
      <c r="B36" s="1430"/>
      <c r="C36" s="1430"/>
      <c r="D36" s="1430"/>
      <c r="E36" s="1430"/>
      <c r="F36" s="1430"/>
      <c r="G36" s="1430"/>
      <c r="H36" s="1430"/>
      <c r="I36" s="1430"/>
      <c r="J36" s="1430"/>
      <c r="K36" s="473"/>
      <c r="L36" s="473"/>
    </row>
    <row r="38" spans="1:21" x14ac:dyDescent="0.2">
      <c r="C38" s="186">
        <v>22205</v>
      </c>
      <c r="D38" s="980">
        <v>887033</v>
      </c>
      <c r="E38" s="981">
        <f>E31/C38</f>
        <v>0.41522179689259175</v>
      </c>
      <c r="F38" s="981">
        <f>F31/D38</f>
        <v>0.42306881480170411</v>
      </c>
      <c r="G38" s="981">
        <f>G31/C38</f>
        <v>0.19369511371312767</v>
      </c>
      <c r="H38" s="981">
        <f>H31/D38</f>
        <v>0.17055622507843565</v>
      </c>
      <c r="I38" s="981">
        <f>I31/C38</f>
        <v>0.32600765593334835</v>
      </c>
      <c r="J38" s="981">
        <f>J31/D38</f>
        <v>0.26983099839577557</v>
      </c>
      <c r="K38" s="981">
        <f>K31/C38</f>
        <v>0.11713578022967799</v>
      </c>
      <c r="L38" s="981">
        <f>L31/D38</f>
        <v>1.1048066982851821E-3</v>
      </c>
      <c r="N38" s="331">
        <v>378</v>
      </c>
      <c r="O38" s="331">
        <v>15896</v>
      </c>
      <c r="P38" s="331">
        <v>30</v>
      </c>
      <c r="Q38" s="331">
        <v>1400</v>
      </c>
      <c r="R38" s="331">
        <v>30</v>
      </c>
      <c r="S38" s="331">
        <v>700</v>
      </c>
      <c r="T38" s="331">
        <v>0</v>
      </c>
      <c r="U38" s="331">
        <v>0</v>
      </c>
    </row>
    <row r="40" spans="1:21" x14ac:dyDescent="0.2">
      <c r="N40" s="331">
        <v>1323</v>
      </c>
      <c r="O40" s="331">
        <v>28622</v>
      </c>
      <c r="P40" s="331">
        <v>570</v>
      </c>
      <c r="Q40" s="331">
        <v>10619</v>
      </c>
      <c r="R40" s="331">
        <v>570</v>
      </c>
      <c r="S40" s="331">
        <v>9622</v>
      </c>
      <c r="T40" s="331">
        <v>0</v>
      </c>
      <c r="U40" s="331">
        <v>0</v>
      </c>
    </row>
    <row r="42" spans="1:21" x14ac:dyDescent="0.2">
      <c r="N42" s="331">
        <v>637</v>
      </c>
      <c r="O42" s="331">
        <v>12765</v>
      </c>
      <c r="P42" s="331">
        <v>386</v>
      </c>
      <c r="Q42" s="331">
        <v>6966</v>
      </c>
      <c r="R42" s="331">
        <v>386</v>
      </c>
      <c r="S42" s="331">
        <v>6439</v>
      </c>
      <c r="T42" s="331">
        <v>0</v>
      </c>
      <c r="U42" s="331">
        <v>0</v>
      </c>
    </row>
    <row r="44" spans="1:21" x14ac:dyDescent="0.2">
      <c r="N44" s="331">
        <v>111</v>
      </c>
      <c r="O44" s="331">
        <v>1494</v>
      </c>
      <c r="P44" s="331">
        <v>111</v>
      </c>
      <c r="Q44" s="331">
        <v>1494</v>
      </c>
      <c r="R44" s="331">
        <v>111</v>
      </c>
      <c r="S44" s="331">
        <v>1494</v>
      </c>
      <c r="T44" s="331">
        <v>0</v>
      </c>
      <c r="U44" s="331">
        <v>0</v>
      </c>
    </row>
    <row r="46" spans="1:21" x14ac:dyDescent="0.2">
      <c r="N46" s="331">
        <v>754</v>
      </c>
      <c r="O46" s="331">
        <v>19106</v>
      </c>
      <c r="P46" s="331">
        <v>83</v>
      </c>
      <c r="Q46" s="331">
        <v>1098</v>
      </c>
      <c r="R46" s="331">
        <v>45</v>
      </c>
      <c r="S46" s="331">
        <v>741</v>
      </c>
      <c r="T46" s="331">
        <v>208</v>
      </c>
      <c r="U46" s="331">
        <v>200</v>
      </c>
    </row>
    <row r="48" spans="1:21" x14ac:dyDescent="0.2">
      <c r="N48" s="331">
        <v>1604</v>
      </c>
      <c r="O48" s="331">
        <v>35310</v>
      </c>
      <c r="P48" s="331">
        <v>315</v>
      </c>
      <c r="Q48" s="331">
        <v>2880</v>
      </c>
      <c r="R48" s="331">
        <v>159</v>
      </c>
      <c r="S48" s="331">
        <v>2737</v>
      </c>
      <c r="T48" s="331">
        <v>465</v>
      </c>
      <c r="U48" s="331">
        <v>400</v>
      </c>
    </row>
    <row r="50" spans="14:21" x14ac:dyDescent="0.2">
      <c r="N50" s="331">
        <v>4460</v>
      </c>
      <c r="O50" s="331">
        <v>187238</v>
      </c>
      <c r="P50" s="331">
        <v>2111</v>
      </c>
      <c r="Q50" s="331">
        <v>97742</v>
      </c>
      <c r="R50" s="331">
        <v>4483</v>
      </c>
      <c r="S50" s="331">
        <v>172048</v>
      </c>
      <c r="T50" s="331">
        <v>948</v>
      </c>
      <c r="U50" s="331">
        <v>432</v>
      </c>
    </row>
    <row r="52" spans="14:21" x14ac:dyDescent="0.2">
      <c r="N52" s="331">
        <v>4178</v>
      </c>
      <c r="O52" s="331">
        <v>138250</v>
      </c>
      <c r="P52" s="331">
        <v>1999</v>
      </c>
      <c r="Q52" s="331">
        <v>57394</v>
      </c>
      <c r="R52" s="331">
        <v>4001</v>
      </c>
      <c r="S52" s="331">
        <v>127658</v>
      </c>
      <c r="T52" s="331">
        <v>1277</v>
      </c>
      <c r="U52" s="331">
        <v>616</v>
      </c>
    </row>
  </sheetData>
  <mergeCells count="18">
    <mergeCell ref="K1:L1"/>
    <mergeCell ref="A35:J35"/>
    <mergeCell ref="I34:J34"/>
    <mergeCell ref="G8:H8"/>
    <mergeCell ref="D8:D9"/>
    <mergeCell ref="E8:F8"/>
    <mergeCell ref="I8:J8"/>
    <mergeCell ref="K8:L8"/>
    <mergeCell ref="K7:L7"/>
    <mergeCell ref="A31:B31"/>
    <mergeCell ref="A36:J36"/>
    <mergeCell ref="B8:B9"/>
    <mergeCell ref="A8:A9"/>
    <mergeCell ref="C8:C9"/>
    <mergeCell ref="A2:H2"/>
    <mergeCell ref="A3:H3"/>
    <mergeCell ref="A6:B6"/>
    <mergeCell ref="A4:L4"/>
  </mergeCells>
  <printOptions horizontalCentered="1"/>
  <pageMargins left="0.5" right="0.5" top="0.23622047244094499" bottom="0" header="0.31496062992126" footer="0.31496062992126"/>
  <pageSetup paperSize="9" orientation="landscape" r:id="rId1"/>
  <colBreaks count="1" manualBreakCount="1">
    <brk id="12" max="37"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F39"/>
  <sheetViews>
    <sheetView view="pageBreakPreview" topLeftCell="A10" zoomScaleSheetLayoutView="100" workbookViewId="0">
      <selection activeCell="E34" sqref="E34"/>
    </sheetView>
  </sheetViews>
  <sheetFormatPr defaultColWidth="8.85546875" defaultRowHeight="12.75" x14ac:dyDescent="0.2"/>
  <cols>
    <col min="1" max="1" width="5.28515625" style="315" customWidth="1"/>
    <col min="2" max="2" width="13" style="315" customWidth="1"/>
    <col min="3" max="3" width="20.5703125" style="315" customWidth="1"/>
    <col min="4" max="4" width="22.28515625" style="315" customWidth="1"/>
    <col min="5" max="5" width="25.42578125" style="315" customWidth="1"/>
    <col min="6" max="6" width="27.42578125" style="315" customWidth="1"/>
    <col min="7" max="16384" width="8.85546875" style="315"/>
  </cols>
  <sheetData>
    <row r="1" spans="1:6" ht="12.75" customHeight="1" x14ac:dyDescent="0.2">
      <c r="D1" s="311"/>
      <c r="E1" s="311"/>
      <c r="F1" s="480" t="s">
        <v>100</v>
      </c>
    </row>
    <row r="2" spans="1:6" ht="15" customHeight="1" x14ac:dyDescent="0.2">
      <c r="B2" s="1279" t="s">
        <v>0</v>
      </c>
      <c r="C2" s="1279"/>
      <c r="D2" s="1279"/>
      <c r="E2" s="1279"/>
      <c r="F2" s="1279"/>
    </row>
    <row r="3" spans="1:6" ht="20.25" x14ac:dyDescent="0.2">
      <c r="B3" s="1439" t="s">
        <v>734</v>
      </c>
      <c r="C3" s="1439"/>
      <c r="D3" s="1439"/>
      <c r="E3" s="1439"/>
      <c r="F3" s="1439"/>
    </row>
    <row r="4" spans="1:6" ht="11.25" customHeight="1" x14ac:dyDescent="0.2"/>
    <row r="5" spans="1:6" x14ac:dyDescent="0.2">
      <c r="A5" s="1440" t="s">
        <v>432</v>
      </c>
      <c r="B5" s="1440"/>
      <c r="C5" s="1440"/>
      <c r="D5" s="1440"/>
      <c r="E5" s="1440"/>
      <c r="F5" s="1440"/>
    </row>
    <row r="6" spans="1:6" ht="8.4499999999999993" customHeight="1" x14ac:dyDescent="0.2">
      <c r="A6" s="308"/>
      <c r="B6" s="308"/>
      <c r="C6" s="308"/>
      <c r="D6" s="308"/>
      <c r="E6" s="308"/>
      <c r="F6" s="308"/>
    </row>
    <row r="7" spans="1:6" ht="18" customHeight="1" x14ac:dyDescent="0.2">
      <c r="A7" s="1050" t="s">
        <v>157</v>
      </c>
      <c r="B7" s="1050"/>
    </row>
    <row r="8" spans="1:6" ht="18" hidden="1" customHeight="1" x14ac:dyDescent="0.2">
      <c r="A8" s="481" t="s">
        <v>1</v>
      </c>
    </row>
    <row r="9" spans="1:6" ht="30.6" customHeight="1" x14ac:dyDescent="0.2">
      <c r="A9" s="1444" t="s">
        <v>74</v>
      </c>
      <c r="B9" s="1444" t="s">
        <v>3</v>
      </c>
      <c r="C9" s="1441" t="s">
        <v>428</v>
      </c>
      <c r="D9" s="1442"/>
      <c r="E9" s="1443" t="s">
        <v>431</v>
      </c>
      <c r="F9" s="1443"/>
    </row>
    <row r="10" spans="1:6" s="311" customFormat="1" ht="25.5" x14ac:dyDescent="0.2">
      <c r="A10" s="1444"/>
      <c r="B10" s="1444"/>
      <c r="C10" s="259" t="s">
        <v>429</v>
      </c>
      <c r="D10" s="259" t="s">
        <v>430</v>
      </c>
      <c r="E10" s="259" t="s">
        <v>429</v>
      </c>
      <c r="F10" s="259" t="s">
        <v>430</v>
      </c>
    </row>
    <row r="11" spans="1:6" x14ac:dyDescent="0.2">
      <c r="A11" s="86">
        <v>1</v>
      </c>
      <c r="B11" s="86">
        <v>2</v>
      </c>
      <c r="C11" s="86">
        <v>3</v>
      </c>
      <c r="D11" s="86">
        <v>4</v>
      </c>
      <c r="E11" s="86">
        <v>5</v>
      </c>
      <c r="F11" s="86">
        <v>6</v>
      </c>
    </row>
    <row r="12" spans="1:6" ht="14.25" x14ac:dyDescent="0.2">
      <c r="A12" s="483">
        <v>1</v>
      </c>
      <c r="B12" s="354" t="s">
        <v>885</v>
      </c>
      <c r="C12" s="284">
        <v>935</v>
      </c>
      <c r="D12" s="284">
        <v>935</v>
      </c>
      <c r="E12" s="284">
        <v>563</v>
      </c>
      <c r="F12" s="284">
        <v>563</v>
      </c>
    </row>
    <row r="13" spans="1:6" ht="14.25" x14ac:dyDescent="0.2">
      <c r="A13" s="483">
        <v>2</v>
      </c>
      <c r="B13" s="354" t="s">
        <v>886</v>
      </c>
      <c r="C13" s="284">
        <v>264</v>
      </c>
      <c r="D13" s="284">
        <v>264</v>
      </c>
      <c r="E13" s="284">
        <v>196</v>
      </c>
      <c r="F13" s="284">
        <v>196</v>
      </c>
    </row>
    <row r="14" spans="1:6" ht="14.25" x14ac:dyDescent="0.2">
      <c r="A14" s="483">
        <v>3</v>
      </c>
      <c r="B14" s="354" t="s">
        <v>887</v>
      </c>
      <c r="C14" s="284">
        <v>874</v>
      </c>
      <c r="D14" s="284">
        <v>874</v>
      </c>
      <c r="E14" s="284">
        <v>513</v>
      </c>
      <c r="F14" s="284">
        <v>513</v>
      </c>
    </row>
    <row r="15" spans="1:6" ht="14.25" x14ac:dyDescent="0.2">
      <c r="A15" s="483">
        <v>4</v>
      </c>
      <c r="B15" s="354" t="s">
        <v>888</v>
      </c>
      <c r="C15" s="284">
        <v>899</v>
      </c>
      <c r="D15" s="284">
        <v>899</v>
      </c>
      <c r="E15" s="284">
        <v>597</v>
      </c>
      <c r="F15" s="284">
        <v>597</v>
      </c>
    </row>
    <row r="16" spans="1:6" ht="14.25" x14ac:dyDescent="0.2">
      <c r="A16" s="483">
        <v>5</v>
      </c>
      <c r="B16" s="354" t="s">
        <v>889</v>
      </c>
      <c r="C16" s="284">
        <v>687</v>
      </c>
      <c r="D16" s="284">
        <v>687</v>
      </c>
      <c r="E16" s="284">
        <v>429</v>
      </c>
      <c r="F16" s="284">
        <v>429</v>
      </c>
    </row>
    <row r="17" spans="1:6" ht="14.25" x14ac:dyDescent="0.2">
      <c r="A17" s="483">
        <v>6</v>
      </c>
      <c r="B17" s="354" t="s">
        <v>890</v>
      </c>
      <c r="C17" s="284">
        <v>643</v>
      </c>
      <c r="D17" s="284">
        <v>643</v>
      </c>
      <c r="E17" s="284">
        <v>572</v>
      </c>
      <c r="F17" s="284">
        <v>572</v>
      </c>
    </row>
    <row r="18" spans="1:6" ht="14.25" x14ac:dyDescent="0.2">
      <c r="A18" s="483">
        <v>7</v>
      </c>
      <c r="B18" s="354" t="s">
        <v>891</v>
      </c>
      <c r="C18" s="284">
        <v>526</v>
      </c>
      <c r="D18" s="284">
        <v>526</v>
      </c>
      <c r="E18" s="284">
        <v>333</v>
      </c>
      <c r="F18" s="284">
        <v>333</v>
      </c>
    </row>
    <row r="19" spans="1:6" ht="14.25" x14ac:dyDescent="0.2">
      <c r="A19" s="483">
        <v>8</v>
      </c>
      <c r="B19" s="354" t="s">
        <v>892</v>
      </c>
      <c r="C19" s="284">
        <v>457</v>
      </c>
      <c r="D19" s="284">
        <v>457</v>
      </c>
      <c r="E19" s="284">
        <v>327</v>
      </c>
      <c r="F19" s="284">
        <v>327</v>
      </c>
    </row>
    <row r="20" spans="1:6" ht="14.25" x14ac:dyDescent="0.2">
      <c r="A20" s="483">
        <v>9</v>
      </c>
      <c r="B20" s="354" t="s">
        <v>893</v>
      </c>
      <c r="C20" s="284">
        <v>1004</v>
      </c>
      <c r="D20" s="284">
        <v>1004</v>
      </c>
      <c r="E20" s="284">
        <v>686</v>
      </c>
      <c r="F20" s="284">
        <v>686</v>
      </c>
    </row>
    <row r="21" spans="1:6" ht="14.25" x14ac:dyDescent="0.2">
      <c r="A21" s="483">
        <v>10</v>
      </c>
      <c r="B21" s="354" t="s">
        <v>894</v>
      </c>
      <c r="C21" s="284">
        <v>920</v>
      </c>
      <c r="D21" s="284">
        <v>920</v>
      </c>
      <c r="E21" s="284">
        <v>552</v>
      </c>
      <c r="F21" s="284">
        <v>552</v>
      </c>
    </row>
    <row r="22" spans="1:6" ht="14.25" x14ac:dyDescent="0.2">
      <c r="A22" s="483">
        <v>11</v>
      </c>
      <c r="B22" s="354" t="s">
        <v>895</v>
      </c>
      <c r="C22" s="284">
        <v>203</v>
      </c>
      <c r="D22" s="284">
        <v>203</v>
      </c>
      <c r="E22" s="284">
        <v>286</v>
      </c>
      <c r="F22" s="284">
        <v>286</v>
      </c>
    </row>
    <row r="23" spans="1:6" ht="14.25" x14ac:dyDescent="0.2">
      <c r="A23" s="483">
        <v>12</v>
      </c>
      <c r="B23" s="354" t="s">
        <v>896</v>
      </c>
      <c r="C23" s="284">
        <v>347</v>
      </c>
      <c r="D23" s="284">
        <v>347</v>
      </c>
      <c r="E23" s="284">
        <v>196</v>
      </c>
      <c r="F23" s="284">
        <v>196</v>
      </c>
    </row>
    <row r="24" spans="1:6" ht="14.25" x14ac:dyDescent="0.2">
      <c r="A24" s="483">
        <v>13</v>
      </c>
      <c r="B24" s="354" t="s">
        <v>897</v>
      </c>
      <c r="C24" s="284">
        <v>709</v>
      </c>
      <c r="D24" s="284">
        <v>709</v>
      </c>
      <c r="E24" s="284">
        <v>518</v>
      </c>
      <c r="F24" s="284">
        <v>518</v>
      </c>
    </row>
    <row r="25" spans="1:6" ht="14.25" x14ac:dyDescent="0.2">
      <c r="A25" s="483">
        <v>14</v>
      </c>
      <c r="B25" s="354" t="s">
        <v>898</v>
      </c>
      <c r="C25" s="284">
        <v>648</v>
      </c>
      <c r="D25" s="284">
        <v>648</v>
      </c>
      <c r="E25" s="284">
        <v>790</v>
      </c>
      <c r="F25" s="284">
        <v>790</v>
      </c>
    </row>
    <row r="26" spans="1:6" ht="14.25" x14ac:dyDescent="0.2">
      <c r="A26" s="483">
        <v>15</v>
      </c>
      <c r="B26" s="354" t="s">
        <v>899</v>
      </c>
      <c r="C26" s="284">
        <v>377</v>
      </c>
      <c r="D26" s="284">
        <v>377</v>
      </c>
      <c r="E26" s="284">
        <v>404</v>
      </c>
      <c r="F26" s="284">
        <v>404</v>
      </c>
    </row>
    <row r="27" spans="1:6" ht="14.25" x14ac:dyDescent="0.2">
      <c r="A27" s="483">
        <v>16</v>
      </c>
      <c r="B27" s="354" t="s">
        <v>900</v>
      </c>
      <c r="C27" s="284">
        <v>497</v>
      </c>
      <c r="D27" s="284">
        <v>497</v>
      </c>
      <c r="E27" s="284">
        <v>314</v>
      </c>
      <c r="F27" s="284">
        <v>314</v>
      </c>
    </row>
    <row r="28" spans="1:6" ht="14.25" x14ac:dyDescent="0.2">
      <c r="A28" s="483">
        <v>17</v>
      </c>
      <c r="B28" s="354" t="s">
        <v>901</v>
      </c>
      <c r="C28" s="284">
        <v>335</v>
      </c>
      <c r="D28" s="284">
        <v>335</v>
      </c>
      <c r="E28" s="284">
        <v>183</v>
      </c>
      <c r="F28" s="284">
        <v>183</v>
      </c>
    </row>
    <row r="29" spans="1:6" ht="14.25" x14ac:dyDescent="0.2">
      <c r="A29" s="483">
        <v>18</v>
      </c>
      <c r="B29" s="354" t="s">
        <v>902</v>
      </c>
      <c r="C29" s="284">
        <v>1128</v>
      </c>
      <c r="D29" s="284">
        <v>1128</v>
      </c>
      <c r="E29" s="284">
        <v>741</v>
      </c>
      <c r="F29" s="284">
        <v>741</v>
      </c>
    </row>
    <row r="30" spans="1:6" ht="14.25" x14ac:dyDescent="0.2">
      <c r="A30" s="483">
        <v>19</v>
      </c>
      <c r="B30" s="354" t="s">
        <v>903</v>
      </c>
      <c r="C30" s="284">
        <v>434</v>
      </c>
      <c r="D30" s="284">
        <v>434</v>
      </c>
      <c r="E30" s="284">
        <v>332</v>
      </c>
      <c r="F30" s="284">
        <v>332</v>
      </c>
    </row>
    <row r="31" spans="1:6" ht="14.25" x14ac:dyDescent="0.2">
      <c r="A31" s="483">
        <v>20</v>
      </c>
      <c r="B31" s="354" t="s">
        <v>904</v>
      </c>
      <c r="C31" s="284">
        <v>995</v>
      </c>
      <c r="D31" s="284">
        <v>995</v>
      </c>
      <c r="E31" s="284">
        <v>791</v>
      </c>
      <c r="F31" s="284">
        <v>791</v>
      </c>
    </row>
    <row r="32" spans="1:6" x14ac:dyDescent="0.2">
      <c r="A32" s="1441" t="s">
        <v>17</v>
      </c>
      <c r="B32" s="1445"/>
      <c r="C32" s="258">
        <f>SUM(C12:C31)</f>
        <v>12882</v>
      </c>
      <c r="D32" s="258">
        <f>SUM(D12:D31)</f>
        <v>12882</v>
      </c>
      <c r="E32" s="258">
        <f>SUM(E12:E31)</f>
        <v>9323</v>
      </c>
      <c r="F32" s="258">
        <f>SUM(F12:F31)</f>
        <v>9323</v>
      </c>
    </row>
    <row r="33" spans="1:6" x14ac:dyDescent="0.2">
      <c r="A33" s="482"/>
      <c r="B33" s="485"/>
      <c r="C33" s="485"/>
      <c r="D33" s="485"/>
      <c r="E33" s="485"/>
      <c r="F33" s="485"/>
    </row>
    <row r="34" spans="1:6" x14ac:dyDescent="0.2">
      <c r="C34" s="315" t="s">
        <v>10</v>
      </c>
    </row>
    <row r="35" spans="1:6" ht="15.75" customHeight="1" x14ac:dyDescent="0.2">
      <c r="A35" s="309" t="s">
        <v>11</v>
      </c>
      <c r="B35" s="309"/>
      <c r="C35" s="309"/>
      <c r="D35" s="309"/>
      <c r="E35" s="309"/>
      <c r="F35" s="309"/>
    </row>
    <row r="36" spans="1:6" ht="15.6" customHeight="1" x14ac:dyDescent="0.2">
      <c r="A36" s="1437" t="s">
        <v>13</v>
      </c>
      <c r="B36" s="1437"/>
      <c r="C36" s="1437"/>
      <c r="D36" s="1437"/>
      <c r="E36" s="1437"/>
      <c r="F36" s="1437"/>
    </row>
    <row r="37" spans="1:6" ht="15.75" x14ac:dyDescent="0.2">
      <c r="A37" s="1437" t="s">
        <v>14</v>
      </c>
      <c r="B37" s="1437"/>
      <c r="C37" s="1437"/>
      <c r="D37" s="1437"/>
      <c r="E37" s="1437"/>
      <c r="F37" s="1437"/>
    </row>
    <row r="39" spans="1:6" x14ac:dyDescent="0.2">
      <c r="A39" s="1438"/>
      <c r="B39" s="1438"/>
      <c r="C39" s="1438"/>
      <c r="D39" s="1438"/>
      <c r="E39" s="1438"/>
      <c r="F39" s="1438"/>
    </row>
  </sheetData>
  <mergeCells count="12">
    <mergeCell ref="A37:F37"/>
    <mergeCell ref="A39:F39"/>
    <mergeCell ref="A36:F36"/>
    <mergeCell ref="B3:F3"/>
    <mergeCell ref="B2:F2"/>
    <mergeCell ref="A5:F5"/>
    <mergeCell ref="C9:D9"/>
    <mergeCell ref="E9:F9"/>
    <mergeCell ref="A9:A10"/>
    <mergeCell ref="B9:B10"/>
    <mergeCell ref="A7:B7"/>
    <mergeCell ref="A32:B32"/>
  </mergeCells>
  <phoneticPr fontId="0" type="noConversion"/>
  <printOptions horizontalCentered="1"/>
  <pageMargins left="0.5" right="0.5" top="0.23622047244094499" bottom="0" header="0.31496062992126" footer="0.31496062992126"/>
  <pageSetup paperSize="9"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M40"/>
  <sheetViews>
    <sheetView view="pageBreakPreview" topLeftCell="A16" zoomScaleNormal="99" zoomScaleSheetLayoutView="100" workbookViewId="0">
      <selection activeCell="G38" sqref="G38"/>
    </sheetView>
  </sheetViews>
  <sheetFormatPr defaultColWidth="9.140625" defaultRowHeight="12.75" x14ac:dyDescent="0.2"/>
  <cols>
    <col min="1" max="1" width="5.140625" style="289" customWidth="1"/>
    <col min="2" max="2" width="11.7109375" style="289" customWidth="1"/>
    <col min="3" max="3" width="14.42578125" style="289" customWidth="1"/>
    <col min="4" max="4" width="9.7109375" style="289" customWidth="1"/>
    <col min="5" max="5" width="12.42578125" style="289" customWidth="1"/>
    <col min="6" max="6" width="11" style="289" customWidth="1"/>
    <col min="7" max="7" width="10.42578125" style="289" customWidth="1"/>
    <col min="8" max="8" width="11.42578125" style="289" customWidth="1"/>
    <col min="9" max="9" width="16.140625" style="289" customWidth="1"/>
    <col min="10" max="10" width="15.28515625" style="289" customWidth="1"/>
    <col min="11" max="16384" width="9.140625" style="289"/>
  </cols>
  <sheetData>
    <row r="1" spans="1:13" ht="15" x14ac:dyDescent="0.2">
      <c r="A1" s="315"/>
      <c r="B1" s="315"/>
      <c r="C1" s="315"/>
      <c r="D1" s="1448"/>
      <c r="E1" s="1448"/>
      <c r="F1" s="433"/>
      <c r="G1" s="1448" t="s">
        <v>434</v>
      </c>
      <c r="H1" s="1448"/>
      <c r="I1" s="1448"/>
      <c r="J1" s="1448"/>
      <c r="K1" s="486"/>
      <c r="L1" s="315"/>
      <c r="M1" s="315"/>
    </row>
    <row r="2" spans="1:13" ht="15.75" x14ac:dyDescent="0.2">
      <c r="A2" s="1279" t="s">
        <v>0</v>
      </c>
      <c r="B2" s="1279"/>
      <c r="C2" s="1279"/>
      <c r="D2" s="1279"/>
      <c r="E2" s="1279"/>
      <c r="F2" s="1279"/>
      <c r="G2" s="1279"/>
      <c r="H2" s="1279"/>
      <c r="I2" s="1279"/>
      <c r="J2" s="1279"/>
      <c r="K2" s="315"/>
      <c r="L2" s="315"/>
      <c r="M2" s="315"/>
    </row>
    <row r="3" spans="1:13" ht="18" x14ac:dyDescent="0.2">
      <c r="A3" s="307"/>
      <c r="B3" s="307"/>
      <c r="C3" s="1455" t="s">
        <v>734</v>
      </c>
      <c r="D3" s="1455"/>
      <c r="E3" s="1455"/>
      <c r="F3" s="1455"/>
      <c r="G3" s="1455"/>
      <c r="H3" s="1455"/>
      <c r="I3" s="1455"/>
      <c r="J3" s="307"/>
      <c r="K3" s="315"/>
      <c r="L3" s="315"/>
      <c r="M3" s="315"/>
    </row>
    <row r="4" spans="1:13" ht="15.75" x14ac:dyDescent="0.2">
      <c r="A4" s="1449" t="s">
        <v>433</v>
      </c>
      <c r="B4" s="1449"/>
      <c r="C4" s="1449"/>
      <c r="D4" s="1449"/>
      <c r="E4" s="1449"/>
      <c r="F4" s="1449"/>
      <c r="G4" s="1449"/>
      <c r="H4" s="1449"/>
      <c r="I4" s="1449"/>
      <c r="J4" s="1449"/>
      <c r="K4" s="315"/>
      <c r="L4" s="315"/>
      <c r="M4" s="315"/>
    </row>
    <row r="5" spans="1:13" ht="13.5" customHeight="1" x14ac:dyDescent="0.2">
      <c r="A5" s="1050" t="s">
        <v>157</v>
      </c>
      <c r="B5" s="1050"/>
      <c r="C5" s="308"/>
      <c r="D5" s="308"/>
      <c r="E5" s="308"/>
      <c r="F5" s="308"/>
      <c r="G5" s="308"/>
      <c r="H5" s="308"/>
      <c r="I5" s="308"/>
      <c r="J5" s="308"/>
      <c r="K5" s="315"/>
      <c r="L5" s="315"/>
      <c r="M5" s="315"/>
    </row>
    <row r="6" spans="1:13" ht="21.75" customHeight="1" x14ac:dyDescent="0.2">
      <c r="A6" s="1450" t="s">
        <v>74</v>
      </c>
      <c r="B6" s="1450" t="s">
        <v>3</v>
      </c>
      <c r="C6" s="1452" t="s">
        <v>136</v>
      </c>
      <c r="D6" s="1453"/>
      <c r="E6" s="1453"/>
      <c r="F6" s="1453"/>
      <c r="G6" s="1453"/>
      <c r="H6" s="1453"/>
      <c r="I6" s="1453"/>
      <c r="J6" s="1454"/>
      <c r="K6" s="315"/>
      <c r="L6" s="315"/>
      <c r="M6" s="315"/>
    </row>
    <row r="7" spans="1:13" ht="39.75" customHeight="1" x14ac:dyDescent="0.2">
      <c r="A7" s="1451"/>
      <c r="B7" s="1451"/>
      <c r="C7" s="259" t="s">
        <v>192</v>
      </c>
      <c r="D7" s="259" t="s">
        <v>118</v>
      </c>
      <c r="E7" s="259" t="s">
        <v>372</v>
      </c>
      <c r="F7" s="47" t="s">
        <v>162</v>
      </c>
      <c r="G7" s="47" t="s">
        <v>119</v>
      </c>
      <c r="H7" s="51" t="s">
        <v>191</v>
      </c>
      <c r="I7" s="51" t="s">
        <v>703</v>
      </c>
      <c r="J7" s="36" t="s">
        <v>17</v>
      </c>
      <c r="K7" s="311"/>
      <c r="L7" s="311"/>
      <c r="M7" s="311"/>
    </row>
    <row r="8" spans="1:13" s="273" customFormat="1" x14ac:dyDescent="0.2">
      <c r="A8" s="87">
        <v>1</v>
      </c>
      <c r="B8" s="87">
        <v>2</v>
      </c>
      <c r="C8" s="87">
        <v>3</v>
      </c>
      <c r="D8" s="87">
        <v>4</v>
      </c>
      <c r="E8" s="87">
        <v>5</v>
      </c>
      <c r="F8" s="87">
        <v>6</v>
      </c>
      <c r="G8" s="87">
        <v>7</v>
      </c>
      <c r="H8" s="88">
        <v>8</v>
      </c>
      <c r="I8" s="88">
        <v>9</v>
      </c>
      <c r="J8" s="89">
        <v>10</v>
      </c>
      <c r="K8" s="311"/>
      <c r="L8" s="311"/>
      <c r="M8" s="311"/>
    </row>
    <row r="9" spans="1:13" s="423" customFormat="1" ht="12" x14ac:dyDescent="0.2">
      <c r="A9" s="650">
        <v>1</v>
      </c>
      <c r="B9" s="651" t="s">
        <v>885</v>
      </c>
      <c r="C9" s="650">
        <v>1498</v>
      </c>
      <c r="D9" s="650">
        <v>0</v>
      </c>
      <c r="E9" s="650">
        <v>0</v>
      </c>
      <c r="F9" s="650">
        <v>0</v>
      </c>
      <c r="G9" s="650">
        <v>0</v>
      </c>
      <c r="H9" s="650">
        <v>0</v>
      </c>
      <c r="I9" s="650">
        <v>0</v>
      </c>
      <c r="J9" s="681">
        <f>SUM(C9:I9)</f>
        <v>1498</v>
      </c>
      <c r="K9" s="682"/>
      <c r="L9" s="682"/>
      <c r="M9" s="682"/>
    </row>
    <row r="10" spans="1:13" s="423" customFormat="1" ht="12" x14ac:dyDescent="0.2">
      <c r="A10" s="650">
        <v>2</v>
      </c>
      <c r="B10" s="651" t="s">
        <v>886</v>
      </c>
      <c r="C10" s="650">
        <v>460</v>
      </c>
      <c r="D10" s="650">
        <v>0</v>
      </c>
      <c r="E10" s="650">
        <v>0</v>
      </c>
      <c r="F10" s="650">
        <v>0</v>
      </c>
      <c r="G10" s="650">
        <v>0</v>
      </c>
      <c r="H10" s="650">
        <v>0</v>
      </c>
      <c r="I10" s="650">
        <v>0</v>
      </c>
      <c r="J10" s="681">
        <f t="shared" ref="J10:J28" si="0">SUM(C10:I10)</f>
        <v>460</v>
      </c>
      <c r="K10" s="682"/>
      <c r="L10" s="682"/>
      <c r="M10" s="682"/>
    </row>
    <row r="11" spans="1:13" s="423" customFormat="1" ht="12" x14ac:dyDescent="0.2">
      <c r="A11" s="650">
        <v>3</v>
      </c>
      <c r="B11" s="651" t="s">
        <v>887</v>
      </c>
      <c r="C11" s="650">
        <v>1387</v>
      </c>
      <c r="D11" s="650">
        <v>0</v>
      </c>
      <c r="E11" s="650">
        <v>0</v>
      </c>
      <c r="F11" s="650">
        <v>0</v>
      </c>
      <c r="G11" s="650">
        <v>0</v>
      </c>
      <c r="H11" s="650">
        <v>0</v>
      </c>
      <c r="I11" s="650">
        <v>0</v>
      </c>
      <c r="J11" s="681">
        <f t="shared" si="0"/>
        <v>1387</v>
      </c>
      <c r="K11" s="682"/>
      <c r="L11" s="682"/>
      <c r="M11" s="682"/>
    </row>
    <row r="12" spans="1:13" s="423" customFormat="1" ht="12" x14ac:dyDescent="0.2">
      <c r="A12" s="650">
        <v>4</v>
      </c>
      <c r="B12" s="651" t="s">
        <v>888</v>
      </c>
      <c r="C12" s="650">
        <v>1496</v>
      </c>
      <c r="D12" s="650">
        <v>0</v>
      </c>
      <c r="E12" s="650">
        <v>0</v>
      </c>
      <c r="F12" s="650">
        <v>0</v>
      </c>
      <c r="G12" s="650">
        <v>0</v>
      </c>
      <c r="H12" s="650">
        <v>0</v>
      </c>
      <c r="I12" s="650">
        <v>0</v>
      </c>
      <c r="J12" s="681">
        <f t="shared" si="0"/>
        <v>1496</v>
      </c>
      <c r="K12" s="682"/>
      <c r="L12" s="682"/>
      <c r="M12" s="682"/>
    </row>
    <row r="13" spans="1:13" s="423" customFormat="1" ht="12" x14ac:dyDescent="0.2">
      <c r="A13" s="650">
        <v>5</v>
      </c>
      <c r="B13" s="651" t="s">
        <v>889</v>
      </c>
      <c r="C13" s="650">
        <v>1116</v>
      </c>
      <c r="D13" s="650">
        <v>0</v>
      </c>
      <c r="E13" s="650">
        <v>0</v>
      </c>
      <c r="F13" s="650">
        <v>0</v>
      </c>
      <c r="G13" s="650">
        <v>0</v>
      </c>
      <c r="H13" s="650">
        <v>0</v>
      </c>
      <c r="I13" s="650">
        <v>0</v>
      </c>
      <c r="J13" s="681">
        <f t="shared" si="0"/>
        <v>1116</v>
      </c>
      <c r="K13" s="682"/>
      <c r="L13" s="682"/>
      <c r="M13" s="682"/>
    </row>
    <row r="14" spans="1:13" s="423" customFormat="1" ht="12" x14ac:dyDescent="0.2">
      <c r="A14" s="650">
        <v>6</v>
      </c>
      <c r="B14" s="651" t="s">
        <v>890</v>
      </c>
      <c r="C14" s="650">
        <v>1215</v>
      </c>
      <c r="D14" s="650">
        <v>0</v>
      </c>
      <c r="E14" s="650">
        <v>0</v>
      </c>
      <c r="F14" s="650">
        <v>0</v>
      </c>
      <c r="G14" s="650">
        <v>0</v>
      </c>
      <c r="H14" s="650">
        <v>0</v>
      </c>
      <c r="I14" s="650">
        <v>0</v>
      </c>
      <c r="J14" s="681">
        <f t="shared" si="0"/>
        <v>1215</v>
      </c>
      <c r="K14" s="682"/>
      <c r="L14" s="682"/>
      <c r="M14" s="682"/>
    </row>
    <row r="15" spans="1:13" s="423" customFormat="1" ht="12" x14ac:dyDescent="0.2">
      <c r="A15" s="650">
        <v>7</v>
      </c>
      <c r="B15" s="651" t="s">
        <v>891</v>
      </c>
      <c r="C15" s="650">
        <v>859</v>
      </c>
      <c r="D15" s="650">
        <v>0</v>
      </c>
      <c r="E15" s="650">
        <v>0</v>
      </c>
      <c r="F15" s="650">
        <v>0</v>
      </c>
      <c r="G15" s="650">
        <v>0</v>
      </c>
      <c r="H15" s="650">
        <v>0</v>
      </c>
      <c r="I15" s="650">
        <v>0</v>
      </c>
      <c r="J15" s="681">
        <f t="shared" si="0"/>
        <v>859</v>
      </c>
      <c r="K15" s="682"/>
      <c r="L15" s="682"/>
      <c r="M15" s="682"/>
    </row>
    <row r="16" spans="1:13" s="423" customFormat="1" ht="12" x14ac:dyDescent="0.2">
      <c r="A16" s="650">
        <v>8</v>
      </c>
      <c r="B16" s="651" t="s">
        <v>892</v>
      </c>
      <c r="C16" s="650">
        <v>784</v>
      </c>
      <c r="D16" s="650">
        <v>0</v>
      </c>
      <c r="E16" s="650">
        <v>0</v>
      </c>
      <c r="F16" s="650">
        <v>0</v>
      </c>
      <c r="G16" s="650">
        <v>0</v>
      </c>
      <c r="H16" s="650">
        <v>0</v>
      </c>
      <c r="I16" s="650">
        <v>0</v>
      </c>
      <c r="J16" s="681">
        <f t="shared" si="0"/>
        <v>784</v>
      </c>
      <c r="K16" s="682"/>
      <c r="L16" s="682"/>
      <c r="M16" s="682"/>
    </row>
    <row r="17" spans="1:13" s="423" customFormat="1" ht="12" x14ac:dyDescent="0.2">
      <c r="A17" s="650">
        <v>9</v>
      </c>
      <c r="B17" s="651" t="s">
        <v>893</v>
      </c>
      <c r="C17" s="650">
        <v>1690</v>
      </c>
      <c r="D17" s="650">
        <v>0</v>
      </c>
      <c r="E17" s="650">
        <v>0</v>
      </c>
      <c r="F17" s="650">
        <v>0</v>
      </c>
      <c r="G17" s="650">
        <v>0</v>
      </c>
      <c r="H17" s="650">
        <v>0</v>
      </c>
      <c r="I17" s="650">
        <v>0</v>
      </c>
      <c r="J17" s="681">
        <f t="shared" si="0"/>
        <v>1690</v>
      </c>
      <c r="K17" s="682"/>
      <c r="L17" s="682"/>
      <c r="M17" s="682"/>
    </row>
    <row r="18" spans="1:13" s="423" customFormat="1" ht="12" x14ac:dyDescent="0.2">
      <c r="A18" s="650">
        <v>10</v>
      </c>
      <c r="B18" s="651" t="s">
        <v>894</v>
      </c>
      <c r="C18" s="650">
        <v>1472</v>
      </c>
      <c r="D18" s="650">
        <v>0</v>
      </c>
      <c r="E18" s="650">
        <v>0</v>
      </c>
      <c r="F18" s="650">
        <v>0</v>
      </c>
      <c r="G18" s="650">
        <v>0</v>
      </c>
      <c r="H18" s="650">
        <v>0</v>
      </c>
      <c r="I18" s="650">
        <v>0</v>
      </c>
      <c r="J18" s="681">
        <f t="shared" si="0"/>
        <v>1472</v>
      </c>
      <c r="K18" s="682"/>
      <c r="L18" s="682"/>
      <c r="M18" s="682"/>
    </row>
    <row r="19" spans="1:13" s="423" customFormat="1" ht="12" x14ac:dyDescent="0.2">
      <c r="A19" s="650">
        <v>11</v>
      </c>
      <c r="B19" s="651" t="s">
        <v>895</v>
      </c>
      <c r="C19" s="650">
        <v>489</v>
      </c>
      <c r="D19" s="650">
        <v>0</v>
      </c>
      <c r="E19" s="650">
        <v>0</v>
      </c>
      <c r="F19" s="650">
        <v>0</v>
      </c>
      <c r="G19" s="650">
        <v>0</v>
      </c>
      <c r="H19" s="650">
        <v>0</v>
      </c>
      <c r="I19" s="650">
        <v>0</v>
      </c>
      <c r="J19" s="681">
        <f t="shared" si="0"/>
        <v>489</v>
      </c>
      <c r="K19" s="682"/>
      <c r="L19" s="682"/>
      <c r="M19" s="682"/>
    </row>
    <row r="20" spans="1:13" s="423" customFormat="1" ht="12" x14ac:dyDescent="0.2">
      <c r="A20" s="650">
        <v>12</v>
      </c>
      <c r="B20" s="651" t="s">
        <v>896</v>
      </c>
      <c r="C20" s="650">
        <v>543</v>
      </c>
      <c r="D20" s="650">
        <v>0</v>
      </c>
      <c r="E20" s="650">
        <v>0</v>
      </c>
      <c r="F20" s="650">
        <v>0</v>
      </c>
      <c r="G20" s="650">
        <v>0</v>
      </c>
      <c r="H20" s="650">
        <v>0</v>
      </c>
      <c r="I20" s="650">
        <v>0</v>
      </c>
      <c r="J20" s="681">
        <f t="shared" si="0"/>
        <v>543</v>
      </c>
      <c r="K20" s="682"/>
      <c r="L20" s="682"/>
      <c r="M20" s="682"/>
    </row>
    <row r="21" spans="1:13" s="423" customFormat="1" ht="12" x14ac:dyDescent="0.2">
      <c r="A21" s="650">
        <v>13</v>
      </c>
      <c r="B21" s="651" t="s">
        <v>897</v>
      </c>
      <c r="C21" s="650">
        <v>1227</v>
      </c>
      <c r="D21" s="650">
        <v>0</v>
      </c>
      <c r="E21" s="650">
        <v>0</v>
      </c>
      <c r="F21" s="650">
        <v>0</v>
      </c>
      <c r="G21" s="650">
        <v>0</v>
      </c>
      <c r="H21" s="650">
        <v>0</v>
      </c>
      <c r="I21" s="650">
        <v>0</v>
      </c>
      <c r="J21" s="681">
        <f t="shared" si="0"/>
        <v>1227</v>
      </c>
      <c r="K21" s="682"/>
      <c r="L21" s="682"/>
      <c r="M21" s="682"/>
    </row>
    <row r="22" spans="1:13" s="423" customFormat="1" ht="12" x14ac:dyDescent="0.2">
      <c r="A22" s="650">
        <v>14</v>
      </c>
      <c r="B22" s="651" t="s">
        <v>898</v>
      </c>
      <c r="C22" s="650">
        <v>1438</v>
      </c>
      <c r="D22" s="650">
        <v>0</v>
      </c>
      <c r="E22" s="650">
        <v>0</v>
      </c>
      <c r="F22" s="650">
        <v>0</v>
      </c>
      <c r="G22" s="650">
        <v>0</v>
      </c>
      <c r="H22" s="650">
        <v>0</v>
      </c>
      <c r="I22" s="650">
        <v>0</v>
      </c>
      <c r="J22" s="681">
        <f t="shared" si="0"/>
        <v>1438</v>
      </c>
      <c r="K22" s="682"/>
      <c r="L22" s="682"/>
      <c r="M22" s="682"/>
    </row>
    <row r="23" spans="1:13" s="423" customFormat="1" ht="12" x14ac:dyDescent="0.2">
      <c r="A23" s="650">
        <v>15</v>
      </c>
      <c r="B23" s="651" t="s">
        <v>899</v>
      </c>
      <c r="C23" s="650">
        <v>781</v>
      </c>
      <c r="D23" s="650">
        <v>0</v>
      </c>
      <c r="E23" s="650">
        <v>0</v>
      </c>
      <c r="F23" s="650">
        <v>0</v>
      </c>
      <c r="G23" s="650">
        <v>0</v>
      </c>
      <c r="H23" s="650">
        <v>0</v>
      </c>
      <c r="I23" s="650">
        <v>0</v>
      </c>
      <c r="J23" s="681">
        <f t="shared" si="0"/>
        <v>781</v>
      </c>
      <c r="K23" s="682"/>
      <c r="L23" s="682"/>
      <c r="M23" s="682"/>
    </row>
    <row r="24" spans="1:13" s="423" customFormat="1" ht="12" x14ac:dyDescent="0.2">
      <c r="A24" s="650">
        <v>16</v>
      </c>
      <c r="B24" s="651" t="s">
        <v>900</v>
      </c>
      <c r="C24" s="650">
        <v>811</v>
      </c>
      <c r="D24" s="650">
        <v>0</v>
      </c>
      <c r="E24" s="650">
        <v>0</v>
      </c>
      <c r="F24" s="650">
        <v>0</v>
      </c>
      <c r="G24" s="650">
        <v>0</v>
      </c>
      <c r="H24" s="650">
        <v>0</v>
      </c>
      <c r="I24" s="650">
        <v>0</v>
      </c>
      <c r="J24" s="681">
        <f t="shared" si="0"/>
        <v>811</v>
      </c>
      <c r="K24" s="682"/>
      <c r="L24" s="682"/>
      <c r="M24" s="682"/>
    </row>
    <row r="25" spans="1:13" s="423" customFormat="1" ht="12" x14ac:dyDescent="0.2">
      <c r="A25" s="650">
        <v>17</v>
      </c>
      <c r="B25" s="651" t="s">
        <v>901</v>
      </c>
      <c r="C25" s="650">
        <v>518</v>
      </c>
      <c r="D25" s="650">
        <v>0</v>
      </c>
      <c r="E25" s="650">
        <v>0</v>
      </c>
      <c r="F25" s="650">
        <v>0</v>
      </c>
      <c r="G25" s="650">
        <v>0</v>
      </c>
      <c r="H25" s="650">
        <v>0</v>
      </c>
      <c r="I25" s="650">
        <v>0</v>
      </c>
      <c r="J25" s="681">
        <f t="shared" si="0"/>
        <v>518</v>
      </c>
      <c r="K25" s="682"/>
      <c r="L25" s="682"/>
      <c r="M25" s="682"/>
    </row>
    <row r="26" spans="1:13" s="423" customFormat="1" ht="12" x14ac:dyDescent="0.2">
      <c r="A26" s="650">
        <v>18</v>
      </c>
      <c r="B26" s="651" t="s">
        <v>902</v>
      </c>
      <c r="C26" s="650">
        <v>1869</v>
      </c>
      <c r="D26" s="650">
        <v>0</v>
      </c>
      <c r="E26" s="650">
        <v>0</v>
      </c>
      <c r="F26" s="650">
        <v>0</v>
      </c>
      <c r="G26" s="650">
        <v>0</v>
      </c>
      <c r="H26" s="650">
        <v>0</v>
      </c>
      <c r="I26" s="650">
        <v>0</v>
      </c>
      <c r="J26" s="681">
        <f t="shared" si="0"/>
        <v>1869</v>
      </c>
      <c r="K26" s="682"/>
      <c r="L26" s="682"/>
      <c r="M26" s="682"/>
    </row>
    <row r="27" spans="1:13" s="423" customFormat="1" ht="12" x14ac:dyDescent="0.2">
      <c r="A27" s="650">
        <v>19</v>
      </c>
      <c r="B27" s="651" t="s">
        <v>903</v>
      </c>
      <c r="C27" s="650">
        <v>766</v>
      </c>
      <c r="D27" s="650">
        <v>0</v>
      </c>
      <c r="E27" s="650">
        <v>0</v>
      </c>
      <c r="F27" s="650">
        <v>0</v>
      </c>
      <c r="G27" s="650">
        <v>0</v>
      </c>
      <c r="H27" s="650">
        <v>0</v>
      </c>
      <c r="I27" s="650">
        <v>0</v>
      </c>
      <c r="J27" s="681">
        <f t="shared" si="0"/>
        <v>766</v>
      </c>
      <c r="K27" s="682"/>
      <c r="L27" s="682"/>
      <c r="M27" s="682"/>
    </row>
    <row r="28" spans="1:13" s="423" customFormat="1" ht="12" x14ac:dyDescent="0.2">
      <c r="A28" s="650">
        <v>20</v>
      </c>
      <c r="B28" s="651" t="s">
        <v>904</v>
      </c>
      <c r="C28" s="650">
        <v>1786</v>
      </c>
      <c r="D28" s="650">
        <v>0</v>
      </c>
      <c r="E28" s="650">
        <v>0</v>
      </c>
      <c r="F28" s="650">
        <v>0</v>
      </c>
      <c r="G28" s="650">
        <v>0</v>
      </c>
      <c r="H28" s="650">
        <v>0</v>
      </c>
      <c r="I28" s="650">
        <v>0</v>
      </c>
      <c r="J28" s="681">
        <f t="shared" si="0"/>
        <v>1786</v>
      </c>
      <c r="K28" s="682"/>
      <c r="L28" s="682"/>
      <c r="M28" s="682"/>
    </row>
    <row r="29" spans="1:13" s="423" customFormat="1" ht="12" x14ac:dyDescent="0.2">
      <c r="A29" s="1456" t="s">
        <v>17</v>
      </c>
      <c r="B29" s="1457"/>
      <c r="C29" s="675">
        <f>SUM(C9:C28)</f>
        <v>22205</v>
      </c>
      <c r="D29" s="675">
        <f t="shared" ref="D29:J29" si="1">SUM(D9:D28)</f>
        <v>0</v>
      </c>
      <c r="E29" s="675">
        <f t="shared" si="1"/>
        <v>0</v>
      </c>
      <c r="F29" s="675">
        <f t="shared" si="1"/>
        <v>0</v>
      </c>
      <c r="G29" s="675">
        <f t="shared" si="1"/>
        <v>0</v>
      </c>
      <c r="H29" s="675">
        <f t="shared" si="1"/>
        <v>0</v>
      </c>
      <c r="I29" s="675">
        <f t="shared" si="1"/>
        <v>0</v>
      </c>
      <c r="J29" s="675">
        <f t="shared" si="1"/>
        <v>22205</v>
      </c>
      <c r="K29" s="682"/>
      <c r="L29" s="682"/>
      <c r="M29" s="682"/>
    </row>
    <row r="30" spans="1:13" ht="15" customHeight="1" x14ac:dyDescent="0.2">
      <c r="A30" s="487" t="s">
        <v>927</v>
      </c>
      <c r="B30" s="315"/>
      <c r="C30" s="315"/>
      <c r="D30" s="315"/>
      <c r="E30" s="315"/>
      <c r="F30" s="315"/>
      <c r="G30" s="315"/>
      <c r="H30" s="315"/>
      <c r="I30" s="315"/>
      <c r="J30" s="315"/>
      <c r="K30" s="315"/>
      <c r="L30" s="315"/>
      <c r="M30" s="315"/>
    </row>
    <row r="31" spans="1:13" x14ac:dyDescent="0.2">
      <c r="A31" s="315"/>
      <c r="B31" s="315"/>
      <c r="C31" s="315"/>
      <c r="D31" s="315"/>
      <c r="E31" s="315"/>
      <c r="F31" s="315"/>
      <c r="G31" s="315"/>
      <c r="H31" s="315"/>
      <c r="I31" s="315"/>
      <c r="J31" s="315"/>
      <c r="K31" s="315"/>
      <c r="L31" s="315"/>
      <c r="M31" s="315"/>
    </row>
    <row r="32" spans="1:13" x14ac:dyDescent="0.2">
      <c r="A32" s="315" t="s">
        <v>120</v>
      </c>
      <c r="B32" s="315"/>
      <c r="C32" s="315"/>
      <c r="D32" s="315"/>
      <c r="E32" s="315"/>
      <c r="F32" s="315"/>
      <c r="G32" s="315"/>
      <c r="H32" s="315"/>
      <c r="I32" s="315"/>
      <c r="J32" s="315"/>
      <c r="K32" s="315"/>
      <c r="L32" s="315"/>
      <c r="M32" s="315"/>
    </row>
    <row r="33" spans="1:13" x14ac:dyDescent="0.2">
      <c r="A33" s="315" t="s">
        <v>193</v>
      </c>
      <c r="B33" s="315"/>
      <c r="C33" s="315"/>
      <c r="D33" s="315"/>
      <c r="E33" s="315"/>
      <c r="F33" s="315"/>
      <c r="G33" s="315"/>
      <c r="H33" s="315"/>
      <c r="I33" s="315"/>
      <c r="J33" s="315"/>
      <c r="K33" s="315"/>
      <c r="L33" s="315"/>
      <c r="M33" s="315"/>
    </row>
    <row r="34" spans="1:13" x14ac:dyDescent="0.2">
      <c r="A34" s="289" t="s">
        <v>121</v>
      </c>
    </row>
    <row r="35" spans="1:13" x14ac:dyDescent="0.2">
      <c r="A35" s="1446" t="s">
        <v>122</v>
      </c>
      <c r="B35" s="1446"/>
      <c r="C35" s="1446"/>
      <c r="D35" s="1446"/>
      <c r="E35" s="1446"/>
      <c r="F35" s="1446"/>
      <c r="G35" s="1446"/>
      <c r="H35" s="1446"/>
      <c r="I35" s="1446"/>
      <c r="J35" s="1446"/>
      <c r="K35" s="1446"/>
      <c r="L35" s="1446"/>
      <c r="M35" s="1446"/>
    </row>
    <row r="36" spans="1:13" x14ac:dyDescent="0.2">
      <c r="A36" s="1447" t="s">
        <v>123</v>
      </c>
      <c r="B36" s="1447"/>
      <c r="C36" s="1447"/>
      <c r="D36" s="1447"/>
      <c r="E36" s="315"/>
      <c r="F36" s="315"/>
      <c r="G36" s="315"/>
      <c r="H36" s="315"/>
      <c r="I36" s="315"/>
      <c r="J36" s="315"/>
      <c r="K36" s="315"/>
      <c r="L36" s="315"/>
      <c r="M36" s="315"/>
    </row>
    <row r="37" spans="1:13" x14ac:dyDescent="0.2">
      <c r="A37" s="488" t="s">
        <v>163</v>
      </c>
      <c r="B37" s="488"/>
      <c r="C37" s="488"/>
      <c r="D37" s="488"/>
      <c r="E37" s="315"/>
      <c r="F37" s="315"/>
      <c r="G37" s="315"/>
      <c r="H37" s="315"/>
      <c r="I37" s="315"/>
      <c r="J37" s="315"/>
      <c r="K37" s="315"/>
      <c r="L37" s="315"/>
      <c r="M37" s="315"/>
    </row>
    <row r="38" spans="1:13" ht="15.75" x14ac:dyDescent="0.2">
      <c r="A38" s="309" t="s">
        <v>11</v>
      </c>
      <c r="B38" s="488"/>
      <c r="C38" s="488"/>
      <c r="D38" s="488"/>
      <c r="E38" s="315"/>
      <c r="F38" s="315"/>
      <c r="G38" s="315"/>
      <c r="H38" s="315"/>
      <c r="I38" s="315"/>
      <c r="J38" s="315"/>
      <c r="K38" s="315"/>
      <c r="L38" s="315"/>
      <c r="M38" s="315"/>
    </row>
    <row r="39" spans="1:13" ht="15.75" x14ac:dyDescent="0.2">
      <c r="A39" s="1437" t="s">
        <v>13</v>
      </c>
      <c r="B39" s="1437"/>
      <c r="C39" s="1437"/>
      <c r="D39" s="1437"/>
      <c r="E39" s="1437"/>
      <c r="F39" s="1437"/>
      <c r="G39" s="1437"/>
      <c r="H39" s="1437"/>
      <c r="I39" s="1437"/>
      <c r="J39" s="1437"/>
      <c r="K39" s="315"/>
      <c r="L39" s="315"/>
      <c r="M39" s="315"/>
    </row>
    <row r="40" spans="1:13" ht="15.75" customHeight="1" x14ac:dyDescent="0.2">
      <c r="A40" s="1437" t="s">
        <v>14</v>
      </c>
      <c r="B40" s="1437"/>
      <c r="C40" s="1437"/>
      <c r="D40" s="1437"/>
      <c r="E40" s="1437"/>
      <c r="F40" s="1437"/>
      <c r="G40" s="1437"/>
      <c r="H40" s="1437"/>
      <c r="I40" s="1437"/>
      <c r="J40" s="1437"/>
      <c r="K40" s="48"/>
      <c r="L40" s="315"/>
      <c r="M40" s="315"/>
    </row>
  </sheetData>
  <mergeCells count="16">
    <mergeCell ref="K35:M35"/>
    <mergeCell ref="A6:A7"/>
    <mergeCell ref="B6:B7"/>
    <mergeCell ref="C6:J6"/>
    <mergeCell ref="C3:I3"/>
    <mergeCell ref="A29:B29"/>
    <mergeCell ref="D1:E1"/>
    <mergeCell ref="G1:J1"/>
    <mergeCell ref="A2:J2"/>
    <mergeCell ref="A4:J4"/>
    <mergeCell ref="A5:B5"/>
    <mergeCell ref="A39:J39"/>
    <mergeCell ref="A35:D35"/>
    <mergeCell ref="E35:J35"/>
    <mergeCell ref="A36:D36"/>
    <mergeCell ref="A40:J40"/>
  </mergeCells>
  <phoneticPr fontId="0" type="noConversion"/>
  <printOptions horizontalCentered="1"/>
  <pageMargins left="0.5" right="0.5" top="0.23622047244094499" bottom="0" header="0.31496062992126" footer="0.31496062992126"/>
  <pageSetup paperSize="9" scale="99"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Z36"/>
  <sheetViews>
    <sheetView view="pageBreakPreview" topLeftCell="A7" zoomScaleNormal="80" zoomScaleSheetLayoutView="100" workbookViewId="0">
      <selection activeCell="F11" sqref="F11:I30"/>
    </sheetView>
  </sheetViews>
  <sheetFormatPr defaultColWidth="9.140625" defaultRowHeight="12.75" x14ac:dyDescent="0.2"/>
  <cols>
    <col min="1" max="1" width="5.140625" style="289" customWidth="1"/>
    <col min="2" max="2" width="12" style="289" customWidth="1"/>
    <col min="3" max="3" width="9" style="289" customWidth="1"/>
    <col min="4" max="4" width="10.7109375" style="289" customWidth="1"/>
    <col min="5" max="5" width="9.28515625" style="289" customWidth="1"/>
    <col min="6" max="6" width="10.28515625" style="289" customWidth="1"/>
    <col min="7" max="7" width="10.42578125" style="289" customWidth="1"/>
    <col min="8" max="8" width="11.28515625" style="289" customWidth="1"/>
    <col min="9" max="9" width="11.42578125" style="289" customWidth="1"/>
    <col min="10" max="10" width="11" style="289" customWidth="1"/>
    <col min="11" max="11" width="10.140625" style="289" customWidth="1"/>
    <col min="12" max="12" width="9.7109375" style="289" customWidth="1"/>
    <col min="13" max="13" width="10.85546875" style="289" customWidth="1"/>
    <col min="14" max="14" width="12.28515625" style="289" customWidth="1"/>
    <col min="15" max="15" width="12.7109375" style="289" customWidth="1"/>
    <col min="16" max="16" width="16.140625" style="289" customWidth="1"/>
    <col min="17" max="16384" width="9.140625" style="289"/>
  </cols>
  <sheetData>
    <row r="1" spans="1:26" ht="15" x14ac:dyDescent="0.2">
      <c r="A1" s="315"/>
      <c r="B1" s="315"/>
      <c r="C1" s="315"/>
      <c r="D1" s="315"/>
      <c r="E1" s="315"/>
      <c r="F1" s="315"/>
      <c r="G1" s="315"/>
      <c r="H1" s="315"/>
      <c r="I1" s="315"/>
      <c r="J1" s="315"/>
      <c r="K1" s="315"/>
      <c r="L1" s="1448" t="s">
        <v>533</v>
      </c>
      <c r="M1" s="1448"/>
      <c r="N1" s="486"/>
      <c r="O1" s="315"/>
      <c r="P1" s="315"/>
    </row>
    <row r="2" spans="1:26" ht="15.75" x14ac:dyDescent="0.2">
      <c r="A2" s="1279" t="s">
        <v>0</v>
      </c>
      <c r="B2" s="1279"/>
      <c r="C2" s="1279"/>
      <c r="D2" s="1279"/>
      <c r="E2" s="1279"/>
      <c r="F2" s="1279"/>
      <c r="G2" s="1279"/>
      <c r="H2" s="1279"/>
      <c r="I2" s="1279"/>
      <c r="J2" s="1279"/>
      <c r="K2" s="1279"/>
      <c r="L2" s="1279"/>
      <c r="M2" s="1279"/>
      <c r="N2" s="315"/>
      <c r="O2" s="315"/>
      <c r="P2" s="315"/>
    </row>
    <row r="3" spans="1:26" ht="20.25" x14ac:dyDescent="0.2">
      <c r="A3" s="1439" t="s">
        <v>734</v>
      </c>
      <c r="B3" s="1439"/>
      <c r="C3" s="1439"/>
      <c r="D3" s="1439"/>
      <c r="E3" s="1439"/>
      <c r="F3" s="1439"/>
      <c r="G3" s="1439"/>
      <c r="H3" s="1439"/>
      <c r="I3" s="1439"/>
      <c r="J3" s="1439"/>
      <c r="K3" s="1439"/>
      <c r="L3" s="1439"/>
      <c r="M3" s="1439"/>
      <c r="N3" s="315"/>
      <c r="O3" s="315"/>
      <c r="P3" s="315"/>
    </row>
    <row r="4" spans="1:26" x14ac:dyDescent="0.2">
      <c r="A4" s="315"/>
      <c r="B4" s="315"/>
      <c r="C4" s="315"/>
      <c r="D4" s="315"/>
      <c r="E4" s="315"/>
      <c r="F4" s="315"/>
      <c r="G4" s="315"/>
      <c r="H4" s="315"/>
      <c r="I4" s="315"/>
      <c r="J4" s="315"/>
      <c r="K4" s="315"/>
      <c r="L4" s="315"/>
      <c r="M4" s="315"/>
      <c r="N4" s="315"/>
      <c r="O4" s="315"/>
      <c r="P4" s="315"/>
    </row>
    <row r="5" spans="1:26" ht="15.75" x14ac:dyDescent="0.2">
      <c r="A5" s="1449" t="s">
        <v>532</v>
      </c>
      <c r="B5" s="1449"/>
      <c r="C5" s="1449"/>
      <c r="D5" s="1449"/>
      <c r="E5" s="1449"/>
      <c r="F5" s="1449"/>
      <c r="G5" s="1449"/>
      <c r="H5" s="1449"/>
      <c r="I5" s="1449"/>
      <c r="J5" s="1449"/>
      <c r="K5" s="1449"/>
      <c r="L5" s="1449"/>
      <c r="M5" s="1449"/>
      <c r="N5" s="315"/>
      <c r="O5" s="315"/>
      <c r="P5" s="315"/>
    </row>
    <row r="6" spans="1:26" x14ac:dyDescent="0.2">
      <c r="A6" s="315"/>
      <c r="B6" s="315"/>
      <c r="C6" s="315"/>
      <c r="D6" s="315"/>
      <c r="E6" s="315"/>
      <c r="F6" s="315"/>
      <c r="G6" s="315"/>
      <c r="H6" s="315"/>
      <c r="I6" s="315"/>
      <c r="J6" s="315"/>
      <c r="K6" s="315"/>
      <c r="L6" s="315"/>
      <c r="M6" s="315"/>
      <c r="N6" s="315"/>
      <c r="O6" s="315"/>
      <c r="P6" s="315"/>
    </row>
    <row r="7" spans="1:26" x14ac:dyDescent="0.2">
      <c r="A7" s="1050" t="s">
        <v>157</v>
      </c>
      <c r="B7" s="1050"/>
      <c r="C7" s="277"/>
      <c r="D7" s="277"/>
      <c r="E7" s="277"/>
      <c r="F7" s="315"/>
      <c r="G7" s="315"/>
      <c r="H7" s="315"/>
      <c r="I7" s="315"/>
      <c r="J7" s="315"/>
      <c r="K7" s="315"/>
      <c r="L7" s="315"/>
      <c r="M7" s="315"/>
      <c r="N7" s="315"/>
      <c r="O7" s="315"/>
      <c r="P7" s="315"/>
    </row>
    <row r="8" spans="1:26" ht="16.5" customHeight="1" x14ac:dyDescent="0.2">
      <c r="A8" s="1444" t="s">
        <v>74</v>
      </c>
      <c r="B8" s="1444" t="s">
        <v>3</v>
      </c>
      <c r="C8" s="1460" t="s">
        <v>118</v>
      </c>
      <c r="D8" s="1460"/>
      <c r="E8" s="1461"/>
      <c r="F8" s="1459" t="s">
        <v>119</v>
      </c>
      <c r="G8" s="1460"/>
      <c r="H8" s="1460"/>
      <c r="I8" s="1461"/>
      <c r="J8" s="1459" t="s">
        <v>191</v>
      </c>
      <c r="K8" s="1460"/>
      <c r="L8" s="1460"/>
      <c r="M8" s="1461"/>
      <c r="Y8" s="381"/>
      <c r="Z8" s="382"/>
    </row>
    <row r="9" spans="1:26" ht="45.75" customHeight="1" x14ac:dyDescent="0.2">
      <c r="A9" s="1444"/>
      <c r="B9" s="1444"/>
      <c r="C9" s="50" t="s">
        <v>374</v>
      </c>
      <c r="D9" s="232" t="s">
        <v>371</v>
      </c>
      <c r="E9" s="50" t="s">
        <v>194</v>
      </c>
      <c r="F9" s="232" t="s">
        <v>369</v>
      </c>
      <c r="G9" s="50" t="s">
        <v>370</v>
      </c>
      <c r="H9" s="232" t="s">
        <v>371</v>
      </c>
      <c r="I9" s="50" t="s">
        <v>194</v>
      </c>
      <c r="J9" s="232" t="s">
        <v>373</v>
      </c>
      <c r="K9" s="50" t="s">
        <v>370</v>
      </c>
      <c r="L9" s="232" t="s">
        <v>371</v>
      </c>
      <c r="M9" s="218" t="s">
        <v>194</v>
      </c>
    </row>
    <row r="10" spans="1:26" s="273" customFormat="1" x14ac:dyDescent="0.2">
      <c r="A10" s="87">
        <v>1</v>
      </c>
      <c r="B10" s="87">
        <v>2</v>
      </c>
      <c r="C10" s="87">
        <v>3</v>
      </c>
      <c r="D10" s="87">
        <v>4</v>
      </c>
      <c r="E10" s="87">
        <v>5</v>
      </c>
      <c r="F10" s="87">
        <v>6</v>
      </c>
      <c r="G10" s="87">
        <v>7</v>
      </c>
      <c r="H10" s="87">
        <v>8</v>
      </c>
      <c r="I10" s="87">
        <v>9</v>
      </c>
      <c r="J10" s="87">
        <v>10</v>
      </c>
      <c r="K10" s="87">
        <v>11</v>
      </c>
      <c r="L10" s="87">
        <v>12</v>
      </c>
      <c r="M10" s="87">
        <v>13</v>
      </c>
    </row>
    <row r="11" spans="1:26" ht="13.9" customHeight="1" x14ac:dyDescent="0.2">
      <c r="A11" s="483">
        <v>1</v>
      </c>
      <c r="B11" s="354" t="s">
        <v>885</v>
      </c>
      <c r="C11" s="484"/>
      <c r="D11" s="484"/>
      <c r="E11" s="484"/>
      <c r="F11" s="1462" t="s">
        <v>925</v>
      </c>
      <c r="G11" s="1463"/>
      <c r="H11" s="1463"/>
      <c r="I11" s="1464"/>
      <c r="J11" s="484"/>
      <c r="K11" s="484"/>
      <c r="L11" s="484"/>
      <c r="M11" s="484"/>
    </row>
    <row r="12" spans="1:26" ht="13.9" customHeight="1" x14ac:dyDescent="0.2">
      <c r="A12" s="483">
        <v>2</v>
      </c>
      <c r="B12" s="354" t="s">
        <v>886</v>
      </c>
      <c r="C12" s="484"/>
      <c r="D12" s="484"/>
      <c r="E12" s="484"/>
      <c r="F12" s="1465"/>
      <c r="G12" s="1466"/>
      <c r="H12" s="1466"/>
      <c r="I12" s="1467"/>
      <c r="J12" s="484"/>
      <c r="K12" s="484"/>
      <c r="L12" s="484"/>
      <c r="M12" s="484"/>
    </row>
    <row r="13" spans="1:26" ht="13.9" customHeight="1" x14ac:dyDescent="0.2">
      <c r="A13" s="483">
        <v>3</v>
      </c>
      <c r="B13" s="354" t="s">
        <v>887</v>
      </c>
      <c r="C13" s="484"/>
      <c r="D13" s="484"/>
      <c r="E13" s="484"/>
      <c r="F13" s="1465"/>
      <c r="G13" s="1466"/>
      <c r="H13" s="1466"/>
      <c r="I13" s="1467"/>
      <c r="J13" s="484"/>
      <c r="K13" s="484"/>
      <c r="L13" s="484"/>
      <c r="M13" s="484"/>
    </row>
    <row r="14" spans="1:26" ht="13.9" customHeight="1" x14ac:dyDescent="0.2">
      <c r="A14" s="483">
        <v>4</v>
      </c>
      <c r="B14" s="354" t="s">
        <v>888</v>
      </c>
      <c r="C14" s="484"/>
      <c r="D14" s="484"/>
      <c r="E14" s="484"/>
      <c r="F14" s="1465"/>
      <c r="G14" s="1466"/>
      <c r="H14" s="1466"/>
      <c r="I14" s="1467"/>
      <c r="J14" s="484"/>
      <c r="K14" s="484"/>
      <c r="L14" s="484"/>
      <c r="M14" s="484"/>
    </row>
    <row r="15" spans="1:26" ht="13.9" customHeight="1" x14ac:dyDescent="0.2">
      <c r="A15" s="483">
        <v>5</v>
      </c>
      <c r="B15" s="354" t="s">
        <v>889</v>
      </c>
      <c r="C15" s="484"/>
      <c r="D15" s="484"/>
      <c r="E15" s="484"/>
      <c r="F15" s="1465"/>
      <c r="G15" s="1466"/>
      <c r="H15" s="1466"/>
      <c r="I15" s="1467"/>
      <c r="J15" s="484"/>
      <c r="K15" s="484"/>
      <c r="L15" s="484"/>
      <c r="M15" s="484"/>
    </row>
    <row r="16" spans="1:26" ht="13.9" customHeight="1" x14ac:dyDescent="0.2">
      <c r="A16" s="483">
        <v>6</v>
      </c>
      <c r="B16" s="354" t="s">
        <v>890</v>
      </c>
      <c r="C16" s="484"/>
      <c r="D16" s="484"/>
      <c r="E16" s="484"/>
      <c r="F16" s="1465"/>
      <c r="G16" s="1466"/>
      <c r="H16" s="1466"/>
      <c r="I16" s="1467"/>
      <c r="J16" s="484"/>
      <c r="K16" s="484"/>
      <c r="L16" s="484"/>
      <c r="M16" s="484"/>
    </row>
    <row r="17" spans="1:16" ht="13.9" customHeight="1" x14ac:dyDescent="0.2">
      <c r="A17" s="483">
        <v>7</v>
      </c>
      <c r="B17" s="354" t="s">
        <v>891</v>
      </c>
      <c r="C17" s="484"/>
      <c r="D17" s="484"/>
      <c r="E17" s="484"/>
      <c r="F17" s="1465"/>
      <c r="G17" s="1466"/>
      <c r="H17" s="1466"/>
      <c r="I17" s="1467"/>
      <c r="J17" s="484"/>
      <c r="K17" s="484"/>
      <c r="L17" s="484"/>
      <c r="M17" s="484"/>
    </row>
    <row r="18" spans="1:16" ht="13.9" customHeight="1" x14ac:dyDescent="0.2">
      <c r="A18" s="483">
        <v>8</v>
      </c>
      <c r="B18" s="354" t="s">
        <v>892</v>
      </c>
      <c r="C18" s="484"/>
      <c r="D18" s="484"/>
      <c r="E18" s="484"/>
      <c r="F18" s="1465"/>
      <c r="G18" s="1466"/>
      <c r="H18" s="1466"/>
      <c r="I18" s="1467"/>
      <c r="J18" s="484"/>
      <c r="K18" s="484"/>
      <c r="L18" s="484"/>
      <c r="M18" s="484"/>
    </row>
    <row r="19" spans="1:16" ht="13.9" customHeight="1" x14ac:dyDescent="0.2">
      <c r="A19" s="483">
        <v>9</v>
      </c>
      <c r="B19" s="354" t="s">
        <v>893</v>
      </c>
      <c r="C19" s="484"/>
      <c r="D19" s="484"/>
      <c r="E19" s="484"/>
      <c r="F19" s="1465"/>
      <c r="G19" s="1466"/>
      <c r="H19" s="1466"/>
      <c r="I19" s="1467"/>
      <c r="J19" s="484"/>
      <c r="K19" s="484"/>
      <c r="L19" s="484"/>
      <c r="M19" s="484"/>
    </row>
    <row r="20" spans="1:16" ht="13.9" customHeight="1" x14ac:dyDescent="0.2">
      <c r="A20" s="483">
        <v>10</v>
      </c>
      <c r="B20" s="354" t="s">
        <v>894</v>
      </c>
      <c r="C20" s="484"/>
      <c r="D20" s="484"/>
      <c r="E20" s="484"/>
      <c r="F20" s="1465"/>
      <c r="G20" s="1466"/>
      <c r="H20" s="1466"/>
      <c r="I20" s="1467"/>
      <c r="J20" s="484"/>
      <c r="K20" s="484"/>
      <c r="L20" s="484"/>
      <c r="M20" s="484"/>
    </row>
    <row r="21" spans="1:16" ht="13.9" customHeight="1" x14ac:dyDescent="0.2">
      <c r="A21" s="483">
        <v>11</v>
      </c>
      <c r="B21" s="354" t="s">
        <v>895</v>
      </c>
      <c r="C21" s="484"/>
      <c r="D21" s="484"/>
      <c r="E21" s="484"/>
      <c r="F21" s="1465"/>
      <c r="G21" s="1466"/>
      <c r="H21" s="1466"/>
      <c r="I21" s="1467"/>
      <c r="J21" s="484"/>
      <c r="K21" s="484"/>
      <c r="L21" s="484"/>
      <c r="M21" s="484"/>
    </row>
    <row r="22" spans="1:16" ht="13.9" customHeight="1" x14ac:dyDescent="0.2">
      <c r="A22" s="483">
        <v>12</v>
      </c>
      <c r="B22" s="354" t="s">
        <v>896</v>
      </c>
      <c r="C22" s="484"/>
      <c r="D22" s="484"/>
      <c r="E22" s="484"/>
      <c r="F22" s="1465"/>
      <c r="G22" s="1466"/>
      <c r="H22" s="1466"/>
      <c r="I22" s="1467"/>
      <c r="J22" s="484"/>
      <c r="K22" s="484"/>
      <c r="L22" s="484"/>
      <c r="M22" s="484"/>
    </row>
    <row r="23" spans="1:16" ht="13.9" customHeight="1" x14ac:dyDescent="0.2">
      <c r="A23" s="483">
        <v>13</v>
      </c>
      <c r="B23" s="354" t="s">
        <v>897</v>
      </c>
      <c r="C23" s="484"/>
      <c r="D23" s="484"/>
      <c r="E23" s="484"/>
      <c r="F23" s="1465"/>
      <c r="G23" s="1466"/>
      <c r="H23" s="1466"/>
      <c r="I23" s="1467"/>
      <c r="J23" s="484"/>
      <c r="K23" s="484"/>
      <c r="L23" s="484"/>
      <c r="M23" s="484"/>
    </row>
    <row r="24" spans="1:16" ht="13.9" customHeight="1" x14ac:dyDescent="0.2">
      <c r="A24" s="483">
        <v>14</v>
      </c>
      <c r="B24" s="354" t="s">
        <v>898</v>
      </c>
      <c r="C24" s="484"/>
      <c r="D24" s="484"/>
      <c r="E24" s="484"/>
      <c r="F24" s="1465"/>
      <c r="G24" s="1466"/>
      <c r="H24" s="1466"/>
      <c r="I24" s="1467"/>
      <c r="J24" s="484"/>
      <c r="K24" s="484"/>
      <c r="L24" s="484"/>
      <c r="M24" s="484"/>
    </row>
    <row r="25" spans="1:16" ht="13.9" customHeight="1" x14ac:dyDescent="0.2">
      <c r="A25" s="483">
        <v>15</v>
      </c>
      <c r="B25" s="354" t="s">
        <v>899</v>
      </c>
      <c r="C25" s="484"/>
      <c r="D25" s="484"/>
      <c r="E25" s="484"/>
      <c r="F25" s="1465"/>
      <c r="G25" s="1466"/>
      <c r="H25" s="1466"/>
      <c r="I25" s="1467"/>
      <c r="J25" s="484"/>
      <c r="K25" s="484"/>
      <c r="L25" s="484"/>
      <c r="M25" s="484"/>
    </row>
    <row r="26" spans="1:16" ht="13.9" customHeight="1" x14ac:dyDescent="0.2">
      <c r="A26" s="483">
        <v>16</v>
      </c>
      <c r="B26" s="354" t="s">
        <v>900</v>
      </c>
      <c r="C26" s="484"/>
      <c r="D26" s="484"/>
      <c r="E26" s="484"/>
      <c r="F26" s="1465"/>
      <c r="G26" s="1466"/>
      <c r="H26" s="1466"/>
      <c r="I26" s="1467"/>
      <c r="J26" s="484"/>
      <c r="K26" s="484"/>
      <c r="L26" s="484"/>
      <c r="M26" s="484"/>
    </row>
    <row r="27" spans="1:16" ht="13.9" customHeight="1" x14ac:dyDescent="0.2">
      <c r="A27" s="483">
        <v>17</v>
      </c>
      <c r="B27" s="354" t="s">
        <v>901</v>
      </c>
      <c r="C27" s="484"/>
      <c r="D27" s="484"/>
      <c r="E27" s="484"/>
      <c r="F27" s="1465"/>
      <c r="G27" s="1466"/>
      <c r="H27" s="1466"/>
      <c r="I27" s="1467"/>
      <c r="J27" s="484"/>
      <c r="K27" s="484"/>
      <c r="L27" s="484"/>
      <c r="M27" s="484"/>
    </row>
    <row r="28" spans="1:16" ht="13.9" customHeight="1" x14ac:dyDescent="0.2">
      <c r="A28" s="483">
        <v>18</v>
      </c>
      <c r="B28" s="354" t="s">
        <v>902</v>
      </c>
      <c r="C28" s="484"/>
      <c r="D28" s="484"/>
      <c r="E28" s="484"/>
      <c r="F28" s="1465"/>
      <c r="G28" s="1466"/>
      <c r="H28" s="1466"/>
      <c r="I28" s="1467"/>
      <c r="J28" s="484"/>
      <c r="K28" s="484"/>
      <c r="L28" s="484"/>
      <c r="M28" s="484"/>
    </row>
    <row r="29" spans="1:16" ht="13.9" customHeight="1" x14ac:dyDescent="0.2">
      <c r="A29" s="483">
        <v>19</v>
      </c>
      <c r="B29" s="354" t="s">
        <v>903</v>
      </c>
      <c r="C29" s="484"/>
      <c r="D29" s="484"/>
      <c r="E29" s="484"/>
      <c r="F29" s="1465"/>
      <c r="G29" s="1466"/>
      <c r="H29" s="1466"/>
      <c r="I29" s="1467"/>
      <c r="J29" s="484"/>
      <c r="K29" s="484"/>
      <c r="L29" s="484"/>
      <c r="M29" s="484"/>
    </row>
    <row r="30" spans="1:16" ht="13.9" customHeight="1" x14ac:dyDescent="0.2">
      <c r="A30" s="483">
        <v>20</v>
      </c>
      <c r="B30" s="354" t="s">
        <v>904</v>
      </c>
      <c r="C30" s="484"/>
      <c r="D30" s="484"/>
      <c r="E30" s="484"/>
      <c r="F30" s="1468"/>
      <c r="G30" s="1469"/>
      <c r="H30" s="1469"/>
      <c r="I30" s="1470"/>
      <c r="J30" s="484"/>
      <c r="K30" s="484"/>
      <c r="L30" s="484"/>
      <c r="M30" s="484"/>
    </row>
    <row r="31" spans="1:16" ht="13.15" customHeight="1" x14ac:dyDescent="0.2">
      <c r="A31" s="1441" t="s">
        <v>17</v>
      </c>
      <c r="B31" s="1445"/>
      <c r="C31" s="484"/>
      <c r="D31" s="484"/>
      <c r="E31" s="484"/>
      <c r="F31" s="489"/>
      <c r="G31" s="489"/>
      <c r="H31" s="484"/>
      <c r="I31" s="484"/>
      <c r="J31" s="484"/>
      <c r="K31" s="484"/>
      <c r="L31" s="484"/>
      <c r="M31" s="484"/>
    </row>
    <row r="32" spans="1:16" ht="13.15" customHeight="1" x14ac:dyDescent="0.2">
      <c r="A32" s="487"/>
      <c r="B32" s="487"/>
      <c r="C32" s="487"/>
      <c r="D32" s="487"/>
      <c r="E32" s="487"/>
      <c r="F32" s="490"/>
      <c r="G32" s="490"/>
      <c r="H32" s="315"/>
      <c r="I32" s="315"/>
      <c r="J32" s="315"/>
      <c r="K32" s="315"/>
      <c r="L32" s="315"/>
      <c r="M32" s="315"/>
      <c r="N32" s="315"/>
      <c r="O32" s="315"/>
      <c r="P32" s="315"/>
    </row>
    <row r="33" spans="1:16" x14ac:dyDescent="0.2">
      <c r="A33" s="315"/>
      <c r="B33" s="315"/>
      <c r="C33" s="315"/>
      <c r="D33" s="315"/>
      <c r="E33" s="315"/>
      <c r="F33" s="315"/>
      <c r="G33" s="315"/>
      <c r="H33" s="315"/>
      <c r="I33" s="315"/>
      <c r="J33" s="315"/>
      <c r="K33" s="315"/>
      <c r="L33" s="315"/>
      <c r="M33" s="315"/>
      <c r="N33" s="315"/>
      <c r="O33" s="315"/>
      <c r="P33" s="315"/>
    </row>
    <row r="34" spans="1:16" ht="15.75" x14ac:dyDescent="0.2">
      <c r="A34" s="309" t="s">
        <v>11</v>
      </c>
      <c r="B34" s="309"/>
      <c r="C34" s="309"/>
      <c r="D34" s="309"/>
      <c r="E34" s="309"/>
      <c r="F34" s="309"/>
      <c r="G34" s="309"/>
      <c r="H34" s="309"/>
      <c r="I34" s="309"/>
      <c r="J34" s="309"/>
      <c r="K34" s="1458"/>
      <c r="L34" s="1458"/>
      <c r="M34" s="1458"/>
      <c r="N34" s="48"/>
      <c r="O34" s="315"/>
      <c r="P34" s="315"/>
    </row>
    <row r="35" spans="1:16" ht="15.75" x14ac:dyDescent="0.2">
      <c r="A35" s="1437" t="s">
        <v>13</v>
      </c>
      <c r="B35" s="1437"/>
      <c r="C35" s="1437"/>
      <c r="D35" s="1437"/>
      <c r="E35" s="1437"/>
      <c r="F35" s="1437"/>
      <c r="G35" s="1437"/>
      <c r="H35" s="1437"/>
      <c r="I35" s="1437"/>
      <c r="J35" s="1437"/>
      <c r="K35" s="1437"/>
      <c r="L35" s="1437"/>
      <c r="M35" s="1437"/>
      <c r="N35" s="315"/>
      <c r="O35" s="315"/>
      <c r="P35" s="315"/>
    </row>
    <row r="36" spans="1:16" ht="15.6" customHeight="1" x14ac:dyDescent="0.2">
      <c r="A36" s="1437" t="s">
        <v>14</v>
      </c>
      <c r="B36" s="1437"/>
      <c r="C36" s="1437"/>
      <c r="D36" s="1437"/>
      <c r="E36" s="1437"/>
      <c r="F36" s="1437"/>
      <c r="G36" s="1437"/>
      <c r="H36" s="1437"/>
      <c r="I36" s="1437"/>
      <c r="J36" s="1437"/>
      <c r="K36" s="1437"/>
      <c r="L36" s="1437"/>
      <c r="M36" s="1437"/>
      <c r="N36" s="48"/>
      <c r="O36" s="315"/>
      <c r="P36" s="315"/>
    </row>
  </sheetData>
  <mergeCells count="15">
    <mergeCell ref="K34:M34"/>
    <mergeCell ref="A35:M35"/>
    <mergeCell ref="A8:A9"/>
    <mergeCell ref="B8:B9"/>
    <mergeCell ref="A36:M36"/>
    <mergeCell ref="F8:I8"/>
    <mergeCell ref="J8:M8"/>
    <mergeCell ref="F11:I30"/>
    <mergeCell ref="A31:B31"/>
    <mergeCell ref="C8:E8"/>
    <mergeCell ref="L1:M1"/>
    <mergeCell ref="A2:M2"/>
    <mergeCell ref="A3:M3"/>
    <mergeCell ref="A5:M5"/>
    <mergeCell ref="A7:B7"/>
  </mergeCells>
  <printOptions horizontalCentered="1"/>
  <pageMargins left="0.5" right="0.5" top="0.23622047244094499" bottom="0" header="0.31496062992126" footer="0.31496062992126"/>
  <pageSetup paperSize="9"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L36"/>
  <sheetViews>
    <sheetView view="pageBreakPreview" topLeftCell="A7" zoomScale="84" zoomScaleSheetLayoutView="84" workbookViewId="0">
      <selection activeCell="C9" sqref="C9:K28"/>
    </sheetView>
  </sheetViews>
  <sheetFormatPr defaultColWidth="9.140625" defaultRowHeight="12.75" x14ac:dyDescent="0.2"/>
  <cols>
    <col min="1" max="1" width="5.85546875" style="289" customWidth="1"/>
    <col min="2" max="2" width="12.7109375" style="289" customWidth="1"/>
    <col min="3" max="5" width="9.140625" style="289"/>
    <col min="6" max="6" width="13.42578125" style="289" customWidth="1"/>
    <col min="7" max="7" width="14.85546875" style="289" customWidth="1"/>
    <col min="8" max="8" width="12.42578125" style="289" customWidth="1"/>
    <col min="9" max="9" width="15.28515625" style="289" customWidth="1"/>
    <col min="10" max="10" width="14.28515625" style="289" customWidth="1"/>
    <col min="11" max="11" width="15.7109375" style="289" customWidth="1"/>
    <col min="12" max="12" width="9.140625" style="289" hidden="1" customWidth="1"/>
    <col min="13" max="16384" width="9.140625" style="289"/>
  </cols>
  <sheetData>
    <row r="1" spans="1:12" ht="15.75" x14ac:dyDescent="0.2">
      <c r="A1" s="1151" t="s">
        <v>0</v>
      </c>
      <c r="B1" s="1151"/>
      <c r="C1" s="1151"/>
      <c r="D1" s="1151"/>
      <c r="E1" s="1151"/>
      <c r="F1" s="1151"/>
      <c r="G1" s="1151"/>
      <c r="H1" s="1151"/>
      <c r="I1" s="1151"/>
      <c r="J1" s="1144" t="s">
        <v>512</v>
      </c>
      <c r="K1" s="1144"/>
    </row>
    <row r="2" spans="1:12" ht="20.25" x14ac:dyDescent="0.2">
      <c r="A2" s="1152" t="s">
        <v>734</v>
      </c>
      <c r="B2" s="1152"/>
      <c r="C2" s="1152"/>
      <c r="D2" s="1152"/>
      <c r="E2" s="1152"/>
      <c r="F2" s="1152"/>
      <c r="G2" s="1152"/>
      <c r="H2" s="1152"/>
      <c r="I2" s="1152"/>
      <c r="J2" s="1152"/>
      <c r="K2" s="1152"/>
    </row>
    <row r="3" spans="1:12" ht="11.25" customHeight="1" x14ac:dyDescent="0.2"/>
    <row r="4" spans="1:12" ht="18" customHeight="1" x14ac:dyDescent="0.2">
      <c r="A4" s="1003" t="s">
        <v>691</v>
      </c>
      <c r="B4" s="1003"/>
      <c r="C4" s="1003"/>
      <c r="D4" s="1003"/>
      <c r="E4" s="1003"/>
      <c r="F4" s="1003"/>
      <c r="G4" s="1003"/>
      <c r="H4" s="1003"/>
      <c r="I4" s="1003"/>
      <c r="J4" s="1003"/>
      <c r="K4" s="1003"/>
    </row>
    <row r="5" spans="1:12" x14ac:dyDescent="0.2">
      <c r="A5" s="278" t="s">
        <v>249</v>
      </c>
      <c r="B5" s="278"/>
      <c r="C5" s="278"/>
      <c r="D5" s="278"/>
      <c r="E5" s="278"/>
      <c r="F5" s="278"/>
      <c r="G5" s="278"/>
      <c r="H5" s="278"/>
      <c r="J5" s="1472" t="s">
        <v>823</v>
      </c>
      <c r="K5" s="1472"/>
      <c r="L5" s="1472"/>
    </row>
    <row r="6" spans="1:12" ht="17.25" customHeight="1" x14ac:dyDescent="0.2">
      <c r="A6" s="1023" t="s">
        <v>2</v>
      </c>
      <c r="B6" s="1023" t="s">
        <v>3</v>
      </c>
      <c r="C6" s="1023" t="s">
        <v>292</v>
      </c>
      <c r="D6" s="1023" t="s">
        <v>293</v>
      </c>
      <c r="E6" s="1023"/>
      <c r="F6" s="1023"/>
      <c r="G6" s="1023"/>
      <c r="H6" s="1023"/>
      <c r="I6" s="1036" t="s">
        <v>294</v>
      </c>
      <c r="J6" s="1178"/>
      <c r="K6" s="1037"/>
    </row>
    <row r="7" spans="1:12" ht="78.75" customHeight="1" x14ac:dyDescent="0.2">
      <c r="A7" s="1023"/>
      <c r="B7" s="1023"/>
      <c r="C7" s="1023"/>
      <c r="D7" s="218" t="s">
        <v>295</v>
      </c>
      <c r="E7" s="218" t="s">
        <v>194</v>
      </c>
      <c r="F7" s="218" t="s">
        <v>436</v>
      </c>
      <c r="G7" s="218" t="s">
        <v>296</v>
      </c>
      <c r="H7" s="218" t="s">
        <v>409</v>
      </c>
      <c r="I7" s="218" t="s">
        <v>297</v>
      </c>
      <c r="J7" s="218" t="s">
        <v>298</v>
      </c>
      <c r="K7" s="218" t="s">
        <v>299</v>
      </c>
    </row>
    <row r="8" spans="1:12" x14ac:dyDescent="0.2">
      <c r="A8" s="224" t="s">
        <v>256</v>
      </c>
      <c r="B8" s="224" t="s">
        <v>257</v>
      </c>
      <c r="C8" s="224" t="s">
        <v>258</v>
      </c>
      <c r="D8" s="224" t="s">
        <v>259</v>
      </c>
      <c r="E8" s="224" t="s">
        <v>260</v>
      </c>
      <c r="F8" s="224" t="s">
        <v>261</v>
      </c>
      <c r="G8" s="224" t="s">
        <v>262</v>
      </c>
      <c r="H8" s="224" t="s">
        <v>263</v>
      </c>
      <c r="I8" s="224" t="s">
        <v>281</v>
      </c>
      <c r="J8" s="224" t="s">
        <v>282</v>
      </c>
      <c r="K8" s="224" t="s">
        <v>283</v>
      </c>
    </row>
    <row r="9" spans="1:12" ht="14.25" x14ac:dyDescent="0.2">
      <c r="A9" s="284">
        <v>1</v>
      </c>
      <c r="B9" s="354" t="s">
        <v>885</v>
      </c>
      <c r="C9" s="1201" t="s">
        <v>905</v>
      </c>
      <c r="D9" s="1202"/>
      <c r="E9" s="1202"/>
      <c r="F9" s="1202"/>
      <c r="G9" s="1202"/>
      <c r="H9" s="1202"/>
      <c r="I9" s="1202"/>
      <c r="J9" s="1202"/>
      <c r="K9" s="1203"/>
    </row>
    <row r="10" spans="1:12" ht="14.25" x14ac:dyDescent="0.2">
      <c r="A10" s="284">
        <v>2</v>
      </c>
      <c r="B10" s="354" t="s">
        <v>886</v>
      </c>
      <c r="C10" s="1204"/>
      <c r="D10" s="1205"/>
      <c r="E10" s="1205"/>
      <c r="F10" s="1205"/>
      <c r="G10" s="1205"/>
      <c r="H10" s="1205"/>
      <c r="I10" s="1205"/>
      <c r="J10" s="1205"/>
      <c r="K10" s="1206"/>
    </row>
    <row r="11" spans="1:12" ht="14.25" x14ac:dyDescent="0.2">
      <c r="A11" s="284">
        <v>3</v>
      </c>
      <c r="B11" s="354" t="s">
        <v>887</v>
      </c>
      <c r="C11" s="1204"/>
      <c r="D11" s="1205"/>
      <c r="E11" s="1205"/>
      <c r="F11" s="1205"/>
      <c r="G11" s="1205"/>
      <c r="H11" s="1205"/>
      <c r="I11" s="1205"/>
      <c r="J11" s="1205"/>
      <c r="K11" s="1206"/>
    </row>
    <row r="12" spans="1:12" ht="14.25" x14ac:dyDescent="0.2">
      <c r="A12" s="284">
        <v>4</v>
      </c>
      <c r="B12" s="354" t="s">
        <v>888</v>
      </c>
      <c r="C12" s="1204"/>
      <c r="D12" s="1205"/>
      <c r="E12" s="1205"/>
      <c r="F12" s="1205"/>
      <c r="G12" s="1205"/>
      <c r="H12" s="1205"/>
      <c r="I12" s="1205"/>
      <c r="J12" s="1205"/>
      <c r="K12" s="1206"/>
    </row>
    <row r="13" spans="1:12" ht="14.25" x14ac:dyDescent="0.2">
      <c r="A13" s="284">
        <v>5</v>
      </c>
      <c r="B13" s="354" t="s">
        <v>889</v>
      </c>
      <c r="C13" s="1204"/>
      <c r="D13" s="1205"/>
      <c r="E13" s="1205"/>
      <c r="F13" s="1205"/>
      <c r="G13" s="1205"/>
      <c r="H13" s="1205"/>
      <c r="I13" s="1205"/>
      <c r="J13" s="1205"/>
      <c r="K13" s="1206"/>
    </row>
    <row r="14" spans="1:12" ht="14.25" x14ac:dyDescent="0.2">
      <c r="A14" s="284">
        <v>6</v>
      </c>
      <c r="B14" s="354" t="s">
        <v>890</v>
      </c>
      <c r="C14" s="1204"/>
      <c r="D14" s="1205"/>
      <c r="E14" s="1205"/>
      <c r="F14" s="1205"/>
      <c r="G14" s="1205"/>
      <c r="H14" s="1205"/>
      <c r="I14" s="1205"/>
      <c r="J14" s="1205"/>
      <c r="K14" s="1206"/>
    </row>
    <row r="15" spans="1:12" ht="14.25" x14ac:dyDescent="0.2">
      <c r="A15" s="284">
        <v>7</v>
      </c>
      <c r="B15" s="354" t="s">
        <v>891</v>
      </c>
      <c r="C15" s="1204"/>
      <c r="D15" s="1205"/>
      <c r="E15" s="1205"/>
      <c r="F15" s="1205"/>
      <c r="G15" s="1205"/>
      <c r="H15" s="1205"/>
      <c r="I15" s="1205"/>
      <c r="J15" s="1205"/>
      <c r="K15" s="1206"/>
    </row>
    <row r="16" spans="1:12" ht="14.25" x14ac:dyDescent="0.2">
      <c r="A16" s="284">
        <v>8</v>
      </c>
      <c r="B16" s="354" t="s">
        <v>892</v>
      </c>
      <c r="C16" s="1204"/>
      <c r="D16" s="1205"/>
      <c r="E16" s="1205"/>
      <c r="F16" s="1205"/>
      <c r="G16" s="1205"/>
      <c r="H16" s="1205"/>
      <c r="I16" s="1205"/>
      <c r="J16" s="1205"/>
      <c r="K16" s="1206"/>
    </row>
    <row r="17" spans="1:11" ht="14.25" x14ac:dyDescent="0.2">
      <c r="A17" s="284">
        <v>9</v>
      </c>
      <c r="B17" s="354" t="s">
        <v>893</v>
      </c>
      <c r="C17" s="1204"/>
      <c r="D17" s="1205"/>
      <c r="E17" s="1205"/>
      <c r="F17" s="1205"/>
      <c r="G17" s="1205"/>
      <c r="H17" s="1205"/>
      <c r="I17" s="1205"/>
      <c r="J17" s="1205"/>
      <c r="K17" s="1206"/>
    </row>
    <row r="18" spans="1:11" ht="14.25" x14ac:dyDescent="0.2">
      <c r="A18" s="284">
        <v>10</v>
      </c>
      <c r="B18" s="354" t="s">
        <v>894</v>
      </c>
      <c r="C18" s="1204"/>
      <c r="D18" s="1205"/>
      <c r="E18" s="1205"/>
      <c r="F18" s="1205"/>
      <c r="G18" s="1205"/>
      <c r="H18" s="1205"/>
      <c r="I18" s="1205"/>
      <c r="J18" s="1205"/>
      <c r="K18" s="1206"/>
    </row>
    <row r="19" spans="1:11" ht="14.25" x14ac:dyDescent="0.2">
      <c r="A19" s="284">
        <v>11</v>
      </c>
      <c r="B19" s="354" t="s">
        <v>895</v>
      </c>
      <c r="C19" s="1204"/>
      <c r="D19" s="1205"/>
      <c r="E19" s="1205"/>
      <c r="F19" s="1205"/>
      <c r="G19" s="1205"/>
      <c r="H19" s="1205"/>
      <c r="I19" s="1205"/>
      <c r="J19" s="1205"/>
      <c r="K19" s="1206"/>
    </row>
    <row r="20" spans="1:11" ht="14.25" x14ac:dyDescent="0.2">
      <c r="A20" s="284">
        <v>12</v>
      </c>
      <c r="B20" s="354" t="s">
        <v>896</v>
      </c>
      <c r="C20" s="1204"/>
      <c r="D20" s="1205"/>
      <c r="E20" s="1205"/>
      <c r="F20" s="1205"/>
      <c r="G20" s="1205"/>
      <c r="H20" s="1205"/>
      <c r="I20" s="1205"/>
      <c r="J20" s="1205"/>
      <c r="K20" s="1206"/>
    </row>
    <row r="21" spans="1:11" ht="14.25" x14ac:dyDescent="0.2">
      <c r="A21" s="284">
        <v>13</v>
      </c>
      <c r="B21" s="354" t="s">
        <v>897</v>
      </c>
      <c r="C21" s="1204"/>
      <c r="D21" s="1205"/>
      <c r="E21" s="1205"/>
      <c r="F21" s="1205"/>
      <c r="G21" s="1205"/>
      <c r="H21" s="1205"/>
      <c r="I21" s="1205"/>
      <c r="J21" s="1205"/>
      <c r="K21" s="1206"/>
    </row>
    <row r="22" spans="1:11" ht="14.25" x14ac:dyDescent="0.2">
      <c r="A22" s="284">
        <v>14</v>
      </c>
      <c r="B22" s="354" t="s">
        <v>898</v>
      </c>
      <c r="C22" s="1204"/>
      <c r="D22" s="1205"/>
      <c r="E22" s="1205"/>
      <c r="F22" s="1205"/>
      <c r="G22" s="1205"/>
      <c r="H22" s="1205"/>
      <c r="I22" s="1205"/>
      <c r="J22" s="1205"/>
      <c r="K22" s="1206"/>
    </row>
    <row r="23" spans="1:11" ht="14.25" x14ac:dyDescent="0.2">
      <c r="A23" s="284">
        <v>15</v>
      </c>
      <c r="B23" s="354" t="s">
        <v>899</v>
      </c>
      <c r="C23" s="1204"/>
      <c r="D23" s="1205"/>
      <c r="E23" s="1205"/>
      <c r="F23" s="1205"/>
      <c r="G23" s="1205"/>
      <c r="H23" s="1205"/>
      <c r="I23" s="1205"/>
      <c r="J23" s="1205"/>
      <c r="K23" s="1206"/>
    </row>
    <row r="24" spans="1:11" ht="14.25" x14ac:dyDescent="0.2">
      <c r="A24" s="284">
        <v>16</v>
      </c>
      <c r="B24" s="354" t="s">
        <v>900</v>
      </c>
      <c r="C24" s="1204"/>
      <c r="D24" s="1205"/>
      <c r="E24" s="1205"/>
      <c r="F24" s="1205"/>
      <c r="G24" s="1205"/>
      <c r="H24" s="1205"/>
      <c r="I24" s="1205"/>
      <c r="J24" s="1205"/>
      <c r="K24" s="1206"/>
    </row>
    <row r="25" spans="1:11" ht="14.25" x14ac:dyDescent="0.2">
      <c r="A25" s="284">
        <v>17</v>
      </c>
      <c r="B25" s="354" t="s">
        <v>901</v>
      </c>
      <c r="C25" s="1204"/>
      <c r="D25" s="1205"/>
      <c r="E25" s="1205"/>
      <c r="F25" s="1205"/>
      <c r="G25" s="1205"/>
      <c r="H25" s="1205"/>
      <c r="I25" s="1205"/>
      <c r="J25" s="1205"/>
      <c r="K25" s="1206"/>
    </row>
    <row r="26" spans="1:11" ht="14.25" x14ac:dyDescent="0.2">
      <c r="A26" s="284">
        <v>18</v>
      </c>
      <c r="B26" s="354" t="s">
        <v>902</v>
      </c>
      <c r="C26" s="1204"/>
      <c r="D26" s="1205"/>
      <c r="E26" s="1205"/>
      <c r="F26" s="1205"/>
      <c r="G26" s="1205"/>
      <c r="H26" s="1205"/>
      <c r="I26" s="1205"/>
      <c r="J26" s="1205"/>
      <c r="K26" s="1206"/>
    </row>
    <row r="27" spans="1:11" ht="14.25" x14ac:dyDescent="0.2">
      <c r="A27" s="284">
        <v>19</v>
      </c>
      <c r="B27" s="354" t="s">
        <v>903</v>
      </c>
      <c r="C27" s="1204"/>
      <c r="D27" s="1205"/>
      <c r="E27" s="1205"/>
      <c r="F27" s="1205"/>
      <c r="G27" s="1205"/>
      <c r="H27" s="1205"/>
      <c r="I27" s="1205"/>
      <c r="J27" s="1205"/>
      <c r="K27" s="1206"/>
    </row>
    <row r="28" spans="1:11" ht="14.25" x14ac:dyDescent="0.2">
      <c r="A28" s="284">
        <v>20</v>
      </c>
      <c r="B28" s="354" t="s">
        <v>904</v>
      </c>
      <c r="C28" s="1207"/>
      <c r="D28" s="1208"/>
      <c r="E28" s="1208"/>
      <c r="F28" s="1208"/>
      <c r="G28" s="1208"/>
      <c r="H28" s="1208"/>
      <c r="I28" s="1208"/>
      <c r="J28" s="1208"/>
      <c r="K28" s="1209"/>
    </row>
    <row r="29" spans="1:11" x14ac:dyDescent="0.2">
      <c r="A29" s="1045" t="s">
        <v>17</v>
      </c>
      <c r="B29" s="1046"/>
      <c r="C29" s="381"/>
      <c r="D29" s="381"/>
      <c r="E29" s="381"/>
      <c r="F29" s="381"/>
      <c r="G29" s="381"/>
      <c r="H29" s="381"/>
      <c r="I29" s="381"/>
      <c r="J29" s="381"/>
      <c r="K29" s="381"/>
    </row>
    <row r="31" spans="1:11" x14ac:dyDescent="0.2">
      <c r="A31" s="273" t="s">
        <v>437</v>
      </c>
    </row>
    <row r="33" spans="1:12" x14ac:dyDescent="0.2">
      <c r="A33" s="421"/>
      <c r="B33" s="421"/>
      <c r="C33" s="421"/>
      <c r="D33" s="421"/>
      <c r="I33" s="1299"/>
      <c r="J33" s="1299"/>
      <c r="K33" s="1299"/>
    </row>
    <row r="34" spans="1:12" ht="15" customHeight="1" x14ac:dyDescent="0.2">
      <c r="A34" s="421"/>
      <c r="B34" s="421"/>
      <c r="C34" s="421"/>
      <c r="D34" s="421"/>
      <c r="I34" s="1299" t="s">
        <v>13</v>
      </c>
      <c r="J34" s="1299"/>
      <c r="K34" s="1299"/>
      <c r="L34" s="60"/>
    </row>
    <row r="35" spans="1:12" ht="15" customHeight="1" x14ac:dyDescent="0.2">
      <c r="A35" s="421"/>
      <c r="B35" s="421"/>
      <c r="C35" s="421"/>
      <c r="D35" s="421"/>
      <c r="I35" s="1299" t="s">
        <v>86</v>
      </c>
      <c r="J35" s="1299"/>
      <c r="K35" s="1299"/>
      <c r="L35" s="60"/>
    </row>
    <row r="36" spans="1:12" x14ac:dyDescent="0.2">
      <c r="A36" s="421" t="s">
        <v>11</v>
      </c>
      <c r="C36" s="421"/>
      <c r="D36" s="421"/>
      <c r="I36" s="1471"/>
      <c r="J36" s="1471"/>
      <c r="K36" s="421"/>
    </row>
  </sheetData>
  <mergeCells count="16">
    <mergeCell ref="I35:K35"/>
    <mergeCell ref="I36:J36"/>
    <mergeCell ref="A1:I1"/>
    <mergeCell ref="J1:K1"/>
    <mergeCell ref="A2:K2"/>
    <mergeCell ref="A4:K4"/>
    <mergeCell ref="J5:L5"/>
    <mergeCell ref="A6:A7"/>
    <mergeCell ref="B6:B7"/>
    <mergeCell ref="C6:C7"/>
    <mergeCell ref="D6:H6"/>
    <mergeCell ref="I6:K6"/>
    <mergeCell ref="I33:K33"/>
    <mergeCell ref="I34:K34"/>
    <mergeCell ref="C9:K28"/>
    <mergeCell ref="A29:B29"/>
  </mergeCells>
  <printOptions horizontalCentered="1"/>
  <pageMargins left="0.5" right="0.5" top="0.23622047244094499" bottom="0" header="0.31496062992126" footer="0.31496062992126"/>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S161"/>
  <sheetViews>
    <sheetView view="pageBreakPreview" topLeftCell="A10" zoomScaleNormal="85" zoomScaleSheetLayoutView="100" workbookViewId="0">
      <selection activeCell="G18" sqref="G18"/>
    </sheetView>
  </sheetViews>
  <sheetFormatPr defaultColWidth="8.85546875" defaultRowHeight="12.75" x14ac:dyDescent="0.2"/>
  <cols>
    <col min="1" max="1" width="4.85546875" style="709" customWidth="1"/>
    <col min="2" max="2" width="19" style="709" customWidth="1"/>
    <col min="3" max="3" width="7.42578125" style="709" customWidth="1"/>
    <col min="4" max="4" width="6.5703125" style="709" customWidth="1"/>
    <col min="5" max="5" width="7.140625" style="709" customWidth="1"/>
    <col min="6" max="6" width="8.28515625" style="709" customWidth="1"/>
    <col min="7" max="7" width="7.7109375" style="709" customWidth="1"/>
    <col min="8" max="8" width="6.85546875" style="709" customWidth="1"/>
    <col min="9" max="9" width="6.42578125" style="709" customWidth="1"/>
    <col min="10" max="10" width="7.28515625" style="709" customWidth="1"/>
    <col min="11" max="11" width="6.140625" style="709" customWidth="1"/>
    <col min="12" max="12" width="5.85546875" style="709" customWidth="1"/>
    <col min="13" max="13" width="6" style="709" customWidth="1"/>
    <col min="14" max="14" width="6.42578125" style="709" customWidth="1"/>
    <col min="15" max="15" width="7.28515625" style="709" customWidth="1"/>
    <col min="16" max="16" width="6.7109375" style="709" customWidth="1"/>
    <col min="17" max="17" width="6.28515625" style="709" customWidth="1"/>
    <col min="18" max="18" width="7.5703125" style="709" customWidth="1"/>
    <col min="19" max="19" width="7.85546875" style="709" customWidth="1"/>
    <col min="20" max="20" width="6.85546875" style="709" customWidth="1"/>
    <col min="21" max="21" width="7.42578125" style="709" customWidth="1"/>
    <col min="22" max="22" width="7.7109375" style="709" customWidth="1"/>
    <col min="23" max="23" width="8.85546875" style="709"/>
    <col min="24" max="24" width="11.5703125" style="709" bestFit="1" customWidth="1"/>
    <col min="25" max="25" width="11" style="709" customWidth="1"/>
    <col min="26" max="27" width="8.85546875" style="709" hidden="1" customWidth="1"/>
    <col min="28" max="16384" width="8.85546875" style="709"/>
  </cols>
  <sheetData>
    <row r="1" spans="1:253" ht="17.25" customHeight="1" x14ac:dyDescent="0.2">
      <c r="G1" s="1065"/>
      <c r="H1" s="1065"/>
      <c r="I1" s="1065"/>
      <c r="J1" s="1065"/>
      <c r="K1" s="1065"/>
      <c r="L1" s="1065"/>
      <c r="M1" s="1065"/>
      <c r="N1" s="1065"/>
      <c r="O1" s="1065"/>
      <c r="P1" s="703"/>
      <c r="Q1" s="703"/>
      <c r="R1" s="703"/>
      <c r="T1" s="1087" t="s">
        <v>59</v>
      </c>
      <c r="U1" s="1087"/>
    </row>
    <row r="2" spans="1:253" ht="17.25" customHeight="1" x14ac:dyDescent="0.2">
      <c r="A2" s="1065" t="s">
        <v>57</v>
      </c>
      <c r="B2" s="1065"/>
      <c r="C2" s="1065"/>
      <c r="D2" s="1065"/>
      <c r="E2" s="1065"/>
      <c r="F2" s="1065"/>
      <c r="G2" s="1065"/>
      <c r="H2" s="1065"/>
      <c r="I2" s="1065"/>
      <c r="J2" s="1065"/>
      <c r="K2" s="1065"/>
      <c r="L2" s="1065"/>
      <c r="M2" s="1065"/>
      <c r="N2" s="1065"/>
      <c r="O2" s="1065"/>
      <c r="P2" s="1065"/>
      <c r="Q2" s="1065"/>
      <c r="R2" s="1065"/>
      <c r="S2" s="1065"/>
      <c r="T2" s="1065"/>
      <c r="U2" s="1065"/>
    </row>
    <row r="3" spans="1:253" ht="17.25" customHeight="1" x14ac:dyDescent="0.2">
      <c r="A3" s="1065" t="s">
        <v>734</v>
      </c>
      <c r="B3" s="1065"/>
      <c r="C3" s="1065"/>
      <c r="D3" s="1065"/>
      <c r="E3" s="1065"/>
      <c r="F3" s="1065"/>
      <c r="G3" s="1065"/>
      <c r="H3" s="1065"/>
      <c r="I3" s="1065"/>
      <c r="J3" s="1065"/>
      <c r="K3" s="1065"/>
      <c r="L3" s="1065"/>
      <c r="M3" s="1065"/>
      <c r="N3" s="1065"/>
      <c r="O3" s="1065"/>
      <c r="P3" s="1065"/>
      <c r="Q3" s="1065"/>
      <c r="R3" s="1065"/>
      <c r="S3" s="1065"/>
      <c r="T3" s="1065"/>
      <c r="U3" s="1065"/>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166"/>
      <c r="CD3" s="166"/>
      <c r="CE3" s="166"/>
      <c r="CF3" s="166"/>
      <c r="CG3" s="166"/>
      <c r="CH3" s="166"/>
      <c r="CI3" s="166"/>
      <c r="CJ3" s="166"/>
      <c r="CK3" s="166"/>
      <c r="CL3" s="166"/>
      <c r="CM3" s="166"/>
      <c r="CN3" s="166"/>
      <c r="CO3" s="166"/>
      <c r="CP3" s="166"/>
      <c r="CQ3" s="166"/>
      <c r="CR3" s="166"/>
      <c r="CS3" s="166"/>
      <c r="CT3" s="166"/>
      <c r="CU3" s="166"/>
      <c r="CV3" s="166"/>
      <c r="CW3" s="166"/>
      <c r="CX3" s="166"/>
      <c r="CY3" s="166"/>
      <c r="CZ3" s="166"/>
      <c r="DA3" s="166"/>
      <c r="DB3" s="166"/>
      <c r="DC3" s="166"/>
      <c r="DD3" s="166"/>
      <c r="DE3" s="166"/>
      <c r="DF3" s="166"/>
      <c r="DG3" s="166"/>
      <c r="DH3" s="166"/>
      <c r="DI3" s="166"/>
      <c r="DJ3" s="166"/>
      <c r="DK3" s="166"/>
      <c r="DL3" s="166"/>
      <c r="DM3" s="166"/>
      <c r="DN3" s="166"/>
      <c r="DO3" s="166"/>
      <c r="DP3" s="166"/>
      <c r="DQ3" s="166"/>
      <c r="DR3" s="166"/>
      <c r="DS3" s="166"/>
      <c r="DT3" s="166"/>
      <c r="DU3" s="166"/>
      <c r="DV3" s="166"/>
      <c r="DW3" s="166"/>
      <c r="DX3" s="166"/>
      <c r="DY3" s="166"/>
      <c r="DZ3" s="166"/>
      <c r="EA3" s="166"/>
      <c r="EB3" s="166"/>
      <c r="EC3" s="166"/>
      <c r="ED3" s="166"/>
      <c r="EE3" s="166"/>
      <c r="EF3" s="166"/>
      <c r="EG3" s="166"/>
      <c r="EH3" s="166"/>
      <c r="EI3" s="166"/>
      <c r="EJ3" s="166"/>
      <c r="EK3" s="166"/>
      <c r="EL3" s="166"/>
      <c r="EM3" s="166"/>
      <c r="EN3" s="166"/>
      <c r="EO3" s="166"/>
      <c r="EP3" s="166"/>
      <c r="EQ3" s="166"/>
      <c r="ER3" s="166"/>
      <c r="ES3" s="166"/>
      <c r="ET3" s="166"/>
      <c r="EU3" s="166"/>
      <c r="EV3" s="166"/>
      <c r="EW3" s="166"/>
      <c r="EX3" s="166"/>
      <c r="EY3" s="166"/>
      <c r="EZ3" s="166"/>
      <c r="FA3" s="166"/>
      <c r="FB3" s="166"/>
      <c r="FC3" s="166"/>
      <c r="FD3" s="166"/>
      <c r="FE3" s="166"/>
      <c r="FF3" s="166"/>
      <c r="FG3" s="166"/>
      <c r="FH3" s="166"/>
      <c r="FI3" s="166"/>
      <c r="FJ3" s="166"/>
      <c r="FK3" s="166"/>
      <c r="FL3" s="166"/>
      <c r="FM3" s="166"/>
      <c r="FN3" s="166"/>
      <c r="FO3" s="166"/>
      <c r="FP3" s="166"/>
      <c r="FQ3" s="166"/>
      <c r="FR3" s="166"/>
      <c r="FS3" s="166"/>
      <c r="FT3" s="166"/>
      <c r="FU3" s="166"/>
      <c r="FV3" s="166"/>
      <c r="FW3" s="166"/>
      <c r="FX3" s="166"/>
      <c r="FY3" s="166"/>
      <c r="FZ3" s="166"/>
      <c r="GA3" s="166"/>
      <c r="GB3" s="166"/>
      <c r="GC3" s="166"/>
      <c r="GD3" s="166"/>
      <c r="GE3" s="166"/>
      <c r="GF3" s="166"/>
      <c r="GG3" s="166"/>
      <c r="GH3" s="166"/>
      <c r="GI3" s="166"/>
      <c r="GJ3" s="166"/>
      <c r="GK3" s="166"/>
      <c r="GL3" s="166"/>
      <c r="GM3" s="166"/>
      <c r="GN3" s="166"/>
      <c r="GO3" s="166"/>
      <c r="GP3" s="166"/>
      <c r="GQ3" s="166"/>
      <c r="GR3" s="166"/>
      <c r="GS3" s="166"/>
      <c r="GT3" s="166"/>
      <c r="GU3" s="166"/>
      <c r="GV3" s="166"/>
      <c r="GW3" s="166"/>
      <c r="GX3" s="166"/>
      <c r="GY3" s="166"/>
      <c r="GZ3" s="166"/>
      <c r="HA3" s="166"/>
      <c r="HB3" s="166"/>
      <c r="HC3" s="166"/>
      <c r="HD3" s="166"/>
      <c r="HE3" s="166"/>
      <c r="HF3" s="166"/>
      <c r="HG3" s="166"/>
      <c r="HH3" s="166"/>
      <c r="HI3" s="166"/>
      <c r="HJ3" s="166"/>
      <c r="HK3" s="166"/>
      <c r="HL3" s="166"/>
      <c r="HM3" s="166"/>
      <c r="HN3" s="166"/>
      <c r="HO3" s="166"/>
      <c r="HP3" s="166"/>
      <c r="HQ3" s="166"/>
      <c r="HR3" s="166"/>
      <c r="HS3" s="166"/>
      <c r="HT3" s="166"/>
      <c r="HU3" s="166"/>
      <c r="HV3" s="166"/>
      <c r="HW3" s="166"/>
      <c r="HX3" s="166"/>
      <c r="HY3" s="166"/>
      <c r="HZ3" s="166"/>
      <c r="IA3" s="166"/>
      <c r="IB3" s="166"/>
      <c r="IC3" s="166"/>
      <c r="ID3" s="166"/>
      <c r="IE3" s="166"/>
      <c r="IF3" s="166"/>
      <c r="IG3" s="166"/>
      <c r="IH3" s="166"/>
      <c r="II3" s="166"/>
      <c r="IJ3" s="166"/>
      <c r="IK3" s="166"/>
      <c r="IL3" s="166"/>
      <c r="IM3" s="166"/>
      <c r="IN3" s="166"/>
      <c r="IO3" s="166"/>
      <c r="IP3" s="166"/>
      <c r="IQ3" s="166"/>
      <c r="IR3" s="166"/>
      <c r="IS3" s="166"/>
    </row>
    <row r="4" spans="1:253" ht="17.25" customHeight="1" x14ac:dyDescent="0.2">
      <c r="A4" s="1071" t="s">
        <v>783</v>
      </c>
      <c r="B4" s="1071"/>
      <c r="C4" s="1071"/>
      <c r="D4" s="1071"/>
      <c r="E4" s="1071"/>
      <c r="F4" s="1071"/>
      <c r="G4" s="1071"/>
      <c r="H4" s="1071"/>
      <c r="I4" s="1071"/>
      <c r="J4" s="1071"/>
      <c r="K4" s="1071"/>
      <c r="L4" s="1071"/>
      <c r="M4" s="1071"/>
      <c r="N4" s="1071"/>
      <c r="O4" s="1071"/>
      <c r="P4" s="1071"/>
      <c r="Q4" s="1071"/>
      <c r="R4" s="1071"/>
      <c r="S4" s="1071"/>
      <c r="T4" s="1071"/>
      <c r="U4" s="1071"/>
    </row>
    <row r="5" spans="1:253" ht="15" customHeight="1" x14ac:dyDescent="0.2">
      <c r="A5" s="1066" t="s">
        <v>1029</v>
      </c>
      <c r="B5" s="1066"/>
      <c r="C5" s="1066"/>
      <c r="D5" s="708"/>
      <c r="E5" s="708"/>
      <c r="F5" s="708"/>
      <c r="G5" s="704"/>
      <c r="H5" s="704"/>
      <c r="I5" s="704"/>
      <c r="J5" s="704"/>
      <c r="K5" s="704"/>
      <c r="L5" s="704"/>
      <c r="M5" s="704"/>
      <c r="N5" s="704"/>
      <c r="O5" s="704"/>
      <c r="P5" s="704"/>
      <c r="Q5" s="704"/>
      <c r="R5" s="704"/>
      <c r="S5" s="704"/>
      <c r="T5" s="704"/>
      <c r="U5" s="1063" t="s">
        <v>1028</v>
      </c>
      <c r="V5" s="1063"/>
    </row>
    <row r="6" spans="1:253" s="295" customFormat="1" ht="15" customHeight="1" x14ac:dyDescent="0.2">
      <c r="A6" s="1073" t="s">
        <v>2</v>
      </c>
      <c r="B6" s="1075" t="s">
        <v>109</v>
      </c>
      <c r="C6" s="1077" t="s">
        <v>149</v>
      </c>
      <c r="D6" s="1078"/>
      <c r="E6" s="1078"/>
      <c r="F6" s="1079"/>
      <c r="G6" s="1077" t="s">
        <v>821</v>
      </c>
      <c r="H6" s="1078"/>
      <c r="I6" s="1078"/>
      <c r="J6" s="1078"/>
      <c r="K6" s="1078"/>
      <c r="L6" s="1078"/>
      <c r="M6" s="1078"/>
      <c r="N6" s="1078"/>
      <c r="O6" s="1078"/>
      <c r="P6" s="1078"/>
      <c r="Q6" s="1078"/>
      <c r="R6" s="1079"/>
      <c r="S6" s="1077" t="s">
        <v>240</v>
      </c>
      <c r="T6" s="1078"/>
      <c r="U6" s="1078"/>
      <c r="V6" s="1078"/>
    </row>
    <row r="7" spans="1:253" s="295" customFormat="1" ht="17.25" customHeight="1" x14ac:dyDescent="0.2">
      <c r="A7" s="1074"/>
      <c r="B7" s="1076"/>
      <c r="C7" s="1080"/>
      <c r="D7" s="1081"/>
      <c r="E7" s="1081"/>
      <c r="F7" s="1082"/>
      <c r="G7" s="1083" t="s">
        <v>170</v>
      </c>
      <c r="H7" s="1084"/>
      <c r="I7" s="1084"/>
      <c r="J7" s="1085"/>
      <c r="K7" s="1083" t="s">
        <v>171</v>
      </c>
      <c r="L7" s="1084"/>
      <c r="M7" s="1084"/>
      <c r="N7" s="1085"/>
      <c r="O7" s="1086" t="s">
        <v>17</v>
      </c>
      <c r="P7" s="1086"/>
      <c r="Q7" s="1086"/>
      <c r="R7" s="1086"/>
      <c r="S7" s="1080"/>
      <c r="T7" s="1081"/>
      <c r="U7" s="1081"/>
      <c r="V7" s="1081"/>
    </row>
    <row r="8" spans="1:253" s="295" customFormat="1" ht="36.75" customHeight="1" x14ac:dyDescent="0.2">
      <c r="A8" s="706"/>
      <c r="B8" s="706"/>
      <c r="C8" s="707" t="s">
        <v>241</v>
      </c>
      <c r="D8" s="707" t="s">
        <v>242</v>
      </c>
      <c r="E8" s="707" t="s">
        <v>243</v>
      </c>
      <c r="F8" s="707" t="s">
        <v>90</v>
      </c>
      <c r="G8" s="707" t="s">
        <v>241</v>
      </c>
      <c r="H8" s="707" t="s">
        <v>242</v>
      </c>
      <c r="I8" s="707" t="s">
        <v>243</v>
      </c>
      <c r="J8" s="707" t="s">
        <v>17</v>
      </c>
      <c r="K8" s="707" t="s">
        <v>241</v>
      </c>
      <c r="L8" s="707" t="s">
        <v>242</v>
      </c>
      <c r="M8" s="707" t="s">
        <v>243</v>
      </c>
      <c r="N8" s="707" t="s">
        <v>90</v>
      </c>
      <c r="O8" s="707" t="s">
        <v>241</v>
      </c>
      <c r="P8" s="707" t="s">
        <v>242</v>
      </c>
      <c r="Q8" s="707" t="s">
        <v>243</v>
      </c>
      <c r="R8" s="707" t="s">
        <v>17</v>
      </c>
      <c r="S8" s="707" t="s">
        <v>444</v>
      </c>
      <c r="T8" s="707" t="s">
        <v>445</v>
      </c>
      <c r="U8" s="707" t="s">
        <v>446</v>
      </c>
      <c r="V8" s="705" t="s">
        <v>447</v>
      </c>
    </row>
    <row r="9" spans="1:253" s="295" customFormat="1" ht="12.75" customHeight="1" x14ac:dyDescent="0.2">
      <c r="A9" s="297">
        <v>1</v>
      </c>
      <c r="B9" s="292">
        <v>2</v>
      </c>
      <c r="C9" s="297">
        <v>3</v>
      </c>
      <c r="D9" s="297">
        <v>4</v>
      </c>
      <c r="E9" s="292">
        <v>5</v>
      </c>
      <c r="F9" s="297">
        <v>6</v>
      </c>
      <c r="G9" s="297">
        <v>7</v>
      </c>
      <c r="H9" s="292">
        <v>8</v>
      </c>
      <c r="I9" s="297">
        <v>9</v>
      </c>
      <c r="J9" s="297">
        <v>10</v>
      </c>
      <c r="K9" s="292">
        <v>11</v>
      </c>
      <c r="L9" s="297">
        <v>12</v>
      </c>
      <c r="M9" s="297">
        <v>13</v>
      </c>
      <c r="N9" s="292">
        <v>14</v>
      </c>
      <c r="O9" s="297">
        <v>15</v>
      </c>
      <c r="P9" s="297">
        <v>16</v>
      </c>
      <c r="Q9" s="292">
        <v>17</v>
      </c>
      <c r="R9" s="297">
        <v>18</v>
      </c>
      <c r="S9" s="297">
        <v>19</v>
      </c>
      <c r="T9" s="292">
        <v>20</v>
      </c>
      <c r="U9" s="297">
        <v>21</v>
      </c>
      <c r="V9" s="297">
        <v>22</v>
      </c>
    </row>
    <row r="10" spans="1:253" s="295" customFormat="1" ht="17.25" customHeight="1" x14ac:dyDescent="0.2">
      <c r="A10" s="298"/>
      <c r="B10" s="1067" t="s">
        <v>228</v>
      </c>
      <c r="C10" s="1068"/>
      <c r="D10" s="1069"/>
      <c r="E10" s="298"/>
      <c r="F10" s="298"/>
      <c r="G10" s="298"/>
      <c r="H10" s="298"/>
      <c r="I10" s="298"/>
      <c r="J10" s="298"/>
      <c r="K10" s="298"/>
      <c r="L10" s="298"/>
      <c r="M10" s="298"/>
      <c r="N10" s="298"/>
      <c r="O10" s="298"/>
      <c r="P10" s="298"/>
      <c r="Q10" s="298"/>
      <c r="R10" s="298"/>
      <c r="S10" s="298"/>
      <c r="T10" s="299"/>
      <c r="U10" s="299"/>
      <c r="V10" s="299"/>
    </row>
    <row r="11" spans="1:253" s="295" customFormat="1" ht="17.25" customHeight="1" x14ac:dyDescent="0.2">
      <c r="A11" s="707">
        <v>1</v>
      </c>
      <c r="B11" s="293" t="s">
        <v>176</v>
      </c>
      <c r="C11" s="300">
        <v>285.1995</v>
      </c>
      <c r="D11" s="300">
        <v>35.024500000000003</v>
      </c>
      <c r="E11" s="300">
        <v>180.126</v>
      </c>
      <c r="F11" s="300">
        <f>SUM(C11:E11)</f>
        <v>500.35</v>
      </c>
      <c r="G11" s="300">
        <f>J11*0.56</f>
        <v>73.864000000000004</v>
      </c>
      <c r="H11" s="300">
        <f>J11*0.07</f>
        <v>9.2330000000000005</v>
      </c>
      <c r="I11" s="300">
        <f>J11*0.37</f>
        <v>48.803000000000004</v>
      </c>
      <c r="J11" s="300">
        <v>131.9</v>
      </c>
      <c r="K11" s="300">
        <v>0</v>
      </c>
      <c r="L11" s="300">
        <v>0</v>
      </c>
      <c r="M11" s="300">
        <v>0</v>
      </c>
      <c r="N11" s="300">
        <v>0</v>
      </c>
      <c r="O11" s="300">
        <f t="shared" ref="O11:Q15" si="0">G11+K11</f>
        <v>73.864000000000004</v>
      </c>
      <c r="P11" s="300">
        <f t="shared" si="0"/>
        <v>9.2330000000000005</v>
      </c>
      <c r="Q11" s="300">
        <f t="shared" si="0"/>
        <v>48.803000000000004</v>
      </c>
      <c r="R11" s="300">
        <f>O11+P11+Q11</f>
        <v>131.9</v>
      </c>
      <c r="S11" s="300">
        <f t="shared" ref="S11:U15" si="1">C11-O11</f>
        <v>211.3355</v>
      </c>
      <c r="T11" s="300">
        <f t="shared" si="1"/>
        <v>25.791500000000003</v>
      </c>
      <c r="U11" s="300">
        <f t="shared" si="1"/>
        <v>131.32300000000001</v>
      </c>
      <c r="V11" s="300">
        <f>U11+T11+S11</f>
        <v>368.45000000000005</v>
      </c>
      <c r="AC11" s="688"/>
      <c r="AD11" s="688"/>
      <c r="AE11" s="688"/>
    </row>
    <row r="12" spans="1:253" s="295" customFormat="1" ht="17.25" customHeight="1" x14ac:dyDescent="0.2">
      <c r="A12" s="707">
        <v>2</v>
      </c>
      <c r="B12" s="293" t="s">
        <v>125</v>
      </c>
      <c r="C12" s="300">
        <v>3715.7673</v>
      </c>
      <c r="D12" s="300">
        <v>456.32230000000004</v>
      </c>
      <c r="E12" s="300">
        <v>2346.8004000000001</v>
      </c>
      <c r="F12" s="300">
        <v>6518.89</v>
      </c>
      <c r="G12" s="300">
        <f>J12*0.56</f>
        <v>962.34320000000014</v>
      </c>
      <c r="H12" s="300">
        <f>J12*0.07</f>
        <v>120.29290000000002</v>
      </c>
      <c r="I12" s="300">
        <f>J12*0.37</f>
        <v>635.83389999999997</v>
      </c>
      <c r="J12" s="300">
        <v>1718.47</v>
      </c>
      <c r="K12" s="300">
        <f>N12*0.56</f>
        <v>30.587200000000003</v>
      </c>
      <c r="L12" s="300">
        <f>N12*0.07</f>
        <v>3.8234000000000004</v>
      </c>
      <c r="M12" s="300">
        <f>N12*0.37</f>
        <v>20.209399999999999</v>
      </c>
      <c r="N12" s="300">
        <v>54.62</v>
      </c>
      <c r="O12" s="300">
        <f t="shared" si="0"/>
        <v>992.93040000000019</v>
      </c>
      <c r="P12" s="300">
        <f t="shared" si="0"/>
        <v>124.11630000000002</v>
      </c>
      <c r="Q12" s="300">
        <f t="shared" si="0"/>
        <v>656.04329999999993</v>
      </c>
      <c r="R12" s="300">
        <f>O12+P12+Q12</f>
        <v>1773.0900000000001</v>
      </c>
      <c r="S12" s="300">
        <f t="shared" si="1"/>
        <v>2722.8368999999998</v>
      </c>
      <c r="T12" s="300">
        <f t="shared" si="1"/>
        <v>332.20600000000002</v>
      </c>
      <c r="U12" s="300">
        <f t="shared" si="1"/>
        <v>1690.7571000000003</v>
      </c>
      <c r="V12" s="300">
        <f>U12+T12+S12</f>
        <v>4745.8</v>
      </c>
      <c r="AC12" s="688"/>
      <c r="AD12" s="688"/>
      <c r="AE12" s="688"/>
    </row>
    <row r="13" spans="1:253" s="295" customFormat="1" ht="25.5" customHeight="1" x14ac:dyDescent="0.2">
      <c r="A13" s="707">
        <v>3</v>
      </c>
      <c r="B13" s="293" t="s">
        <v>126</v>
      </c>
      <c r="C13" s="300">
        <v>128.34119999999999</v>
      </c>
      <c r="D13" s="300">
        <v>15.761200000000001</v>
      </c>
      <c r="E13" s="300">
        <v>81.057599999999994</v>
      </c>
      <c r="F13" s="300">
        <v>225.16</v>
      </c>
      <c r="G13" s="300">
        <f>J13*0.56</f>
        <v>33.236000000000004</v>
      </c>
      <c r="H13" s="300">
        <f>J13*0.07</f>
        <v>4.1545000000000005</v>
      </c>
      <c r="I13" s="300">
        <f>J13*0.37</f>
        <v>21.959500000000002</v>
      </c>
      <c r="J13" s="300">
        <v>59.35</v>
      </c>
      <c r="K13" s="300">
        <v>0</v>
      </c>
      <c r="L13" s="300">
        <v>0</v>
      </c>
      <c r="M13" s="300">
        <v>0</v>
      </c>
      <c r="N13" s="300">
        <v>0</v>
      </c>
      <c r="O13" s="300">
        <f t="shared" si="0"/>
        <v>33.236000000000004</v>
      </c>
      <c r="P13" s="300">
        <f t="shared" si="0"/>
        <v>4.1545000000000005</v>
      </c>
      <c r="Q13" s="300">
        <f t="shared" si="0"/>
        <v>21.959500000000002</v>
      </c>
      <c r="R13" s="300">
        <f>O13+P13+Q13</f>
        <v>59.350000000000009</v>
      </c>
      <c r="S13" s="300">
        <f t="shared" si="1"/>
        <v>95.105199999999982</v>
      </c>
      <c r="T13" s="300">
        <f t="shared" si="1"/>
        <v>11.6067</v>
      </c>
      <c r="U13" s="300">
        <f t="shared" si="1"/>
        <v>59.098099999999988</v>
      </c>
      <c r="V13" s="300">
        <f>U13+T13+S13</f>
        <v>165.80999999999997</v>
      </c>
      <c r="AC13" s="688"/>
      <c r="AD13" s="688"/>
      <c r="AE13" s="688"/>
    </row>
    <row r="14" spans="1:253" s="295" customFormat="1" ht="17.25" customHeight="1" x14ac:dyDescent="0.2">
      <c r="A14" s="707">
        <v>4</v>
      </c>
      <c r="B14" s="293" t="s">
        <v>127</v>
      </c>
      <c r="C14" s="300">
        <v>156.36239999999998</v>
      </c>
      <c r="D14" s="300">
        <v>19.202400000000001</v>
      </c>
      <c r="E14" s="300">
        <v>98.755199999999988</v>
      </c>
      <c r="F14" s="300">
        <v>274.32</v>
      </c>
      <c r="G14" s="300">
        <f>J14*0.56</f>
        <v>25.916800000000002</v>
      </c>
      <c r="H14" s="300">
        <f>J14*0.07</f>
        <v>3.2396000000000003</v>
      </c>
      <c r="I14" s="300">
        <f>J14*0.37</f>
        <v>17.1236</v>
      </c>
      <c r="J14" s="300">
        <v>46.28</v>
      </c>
      <c r="K14" s="300">
        <v>0</v>
      </c>
      <c r="L14" s="300">
        <v>0</v>
      </c>
      <c r="M14" s="300">
        <v>0</v>
      </c>
      <c r="N14" s="300">
        <v>0</v>
      </c>
      <c r="O14" s="300">
        <f t="shared" si="0"/>
        <v>25.916800000000002</v>
      </c>
      <c r="P14" s="300">
        <f t="shared" si="0"/>
        <v>3.2396000000000003</v>
      </c>
      <c r="Q14" s="300">
        <f t="shared" si="0"/>
        <v>17.1236</v>
      </c>
      <c r="R14" s="300">
        <f>O14+P14+Q14</f>
        <v>46.28</v>
      </c>
      <c r="S14" s="300">
        <f t="shared" si="1"/>
        <v>130.44559999999998</v>
      </c>
      <c r="T14" s="300">
        <f t="shared" si="1"/>
        <v>15.962800000000001</v>
      </c>
      <c r="U14" s="300">
        <f t="shared" si="1"/>
        <v>81.631599999999992</v>
      </c>
      <c r="V14" s="300">
        <f>U14+T14+S14</f>
        <v>228.03999999999996</v>
      </c>
      <c r="AC14" s="688"/>
      <c r="AD14" s="688"/>
      <c r="AE14" s="688"/>
    </row>
    <row r="15" spans="1:253" s="295" customFormat="1" ht="25.5" customHeight="1" x14ac:dyDescent="0.2">
      <c r="A15" s="707">
        <v>5</v>
      </c>
      <c r="B15" s="293" t="s">
        <v>128</v>
      </c>
      <c r="C15" s="300">
        <v>2448.9863999999998</v>
      </c>
      <c r="D15" s="300">
        <v>262.39139999999998</v>
      </c>
      <c r="E15" s="300">
        <v>204.08220000000003</v>
      </c>
      <c r="F15" s="300">
        <v>2915.46</v>
      </c>
      <c r="G15" s="300">
        <f>J15*0.76</f>
        <v>500.17880000000002</v>
      </c>
      <c r="H15" s="300">
        <f>J15*0.08</f>
        <v>52.650399999999998</v>
      </c>
      <c r="I15" s="300">
        <f>J15*0.16</f>
        <v>105.3008</v>
      </c>
      <c r="J15" s="300">
        <v>658.13</v>
      </c>
      <c r="K15" s="300">
        <f>N15*0.76</f>
        <v>25.262400000000003</v>
      </c>
      <c r="L15" s="300">
        <f>N15*0.08</f>
        <v>2.6592000000000002</v>
      </c>
      <c r="M15" s="300">
        <f>N15*0.16</f>
        <v>5.3184000000000005</v>
      </c>
      <c r="N15" s="300">
        <v>33.24</v>
      </c>
      <c r="O15" s="300">
        <f t="shared" si="0"/>
        <v>525.44119999999998</v>
      </c>
      <c r="P15" s="300">
        <f t="shared" si="0"/>
        <v>55.309599999999996</v>
      </c>
      <c r="Q15" s="300">
        <f t="shared" si="0"/>
        <v>110.61919999999999</v>
      </c>
      <c r="R15" s="300">
        <f>O15+P15+Q15</f>
        <v>691.37</v>
      </c>
      <c r="S15" s="300">
        <f t="shared" si="1"/>
        <v>1923.5451999999998</v>
      </c>
      <c r="T15" s="300">
        <f t="shared" si="1"/>
        <v>207.08179999999999</v>
      </c>
      <c r="U15" s="300">
        <f t="shared" si="1"/>
        <v>93.463000000000036</v>
      </c>
      <c r="V15" s="300">
        <f>U15+T15+S15</f>
        <v>2224.0899999999997</v>
      </c>
      <c r="AC15" s="688"/>
      <c r="AD15" s="688"/>
      <c r="AE15" s="688"/>
    </row>
    <row r="16" spans="1:253" s="295" customFormat="1" ht="17.25" customHeight="1" x14ac:dyDescent="0.2">
      <c r="A16" s="707"/>
      <c r="B16" s="294" t="s">
        <v>90</v>
      </c>
      <c r="C16" s="301">
        <f>C11+C12+C13+C14+C15</f>
        <v>6734.6567999999997</v>
      </c>
      <c r="D16" s="301">
        <f t="shared" ref="D16:V16" si="2">D11+D12+D13+D14+D15</f>
        <v>788.70179999999993</v>
      </c>
      <c r="E16" s="301">
        <f t="shared" si="2"/>
        <v>2910.8214000000003</v>
      </c>
      <c r="F16" s="301">
        <f>F11+F12+F13+F14+F15</f>
        <v>10434.18</v>
      </c>
      <c r="G16" s="301">
        <f t="shared" si="2"/>
        <v>1595.5388000000003</v>
      </c>
      <c r="H16" s="301">
        <f t="shared" si="2"/>
        <v>189.57040000000001</v>
      </c>
      <c r="I16" s="301">
        <f t="shared" si="2"/>
        <v>829.02080000000001</v>
      </c>
      <c r="J16" s="301">
        <f t="shared" si="2"/>
        <v>2614.13</v>
      </c>
      <c r="K16" s="301">
        <f t="shared" si="2"/>
        <v>55.849600000000009</v>
      </c>
      <c r="L16" s="301">
        <f t="shared" si="2"/>
        <v>6.4826000000000006</v>
      </c>
      <c r="M16" s="301">
        <f t="shared" si="2"/>
        <v>25.527799999999999</v>
      </c>
      <c r="N16" s="301">
        <f t="shared" si="2"/>
        <v>87.86</v>
      </c>
      <c r="O16" s="301">
        <f t="shared" si="2"/>
        <v>1651.3884000000003</v>
      </c>
      <c r="P16" s="301">
        <f t="shared" si="2"/>
        <v>196.05300000000003</v>
      </c>
      <c r="Q16" s="301">
        <f t="shared" si="2"/>
        <v>854.54859999999996</v>
      </c>
      <c r="R16" s="301">
        <f t="shared" si="2"/>
        <v>2701.9900000000002</v>
      </c>
      <c r="S16" s="301">
        <f t="shared" si="2"/>
        <v>5083.2683999999999</v>
      </c>
      <c r="T16" s="301">
        <f t="shared" si="2"/>
        <v>592.64879999999994</v>
      </c>
      <c r="U16" s="301">
        <f t="shared" si="2"/>
        <v>2056.2728000000002</v>
      </c>
      <c r="V16" s="301">
        <f t="shared" si="2"/>
        <v>7732.1900000000005</v>
      </c>
      <c r="AC16" s="688"/>
      <c r="AD16" s="688"/>
      <c r="AE16" s="688"/>
    </row>
    <row r="17" spans="1:27" s="295" customFormat="1" ht="17.25" customHeight="1" x14ac:dyDescent="0.2">
      <c r="A17" s="707"/>
      <c r="B17" s="1067" t="s">
        <v>229</v>
      </c>
      <c r="C17" s="1068"/>
      <c r="D17" s="1069"/>
      <c r="E17" s="298"/>
      <c r="F17" s="298"/>
      <c r="G17" s="298"/>
      <c r="H17" s="298"/>
      <c r="I17" s="298"/>
      <c r="J17" s="298"/>
      <c r="K17" s="298"/>
      <c r="L17" s="298"/>
      <c r="M17" s="298"/>
      <c r="N17" s="298"/>
      <c r="O17" s="298"/>
      <c r="P17" s="298"/>
      <c r="Q17" s="298"/>
      <c r="R17" s="298"/>
      <c r="S17" s="298"/>
      <c r="T17" s="298"/>
      <c r="U17" s="298"/>
      <c r="V17" s="298"/>
    </row>
    <row r="18" spans="1:27" s="295" customFormat="1" ht="17.25" customHeight="1" x14ac:dyDescent="0.2">
      <c r="A18" s="707">
        <v>6</v>
      </c>
      <c r="B18" s="293" t="s">
        <v>178</v>
      </c>
      <c r="C18" s="300">
        <v>0</v>
      </c>
      <c r="D18" s="300">
        <v>0</v>
      </c>
      <c r="E18" s="300">
        <v>0</v>
      </c>
      <c r="F18" s="300">
        <v>0</v>
      </c>
      <c r="G18" s="300">
        <v>0</v>
      </c>
      <c r="H18" s="300">
        <v>0</v>
      </c>
      <c r="I18" s="300">
        <v>0</v>
      </c>
      <c r="J18" s="300">
        <v>0</v>
      </c>
      <c r="K18" s="300">
        <v>0</v>
      </c>
      <c r="L18" s="300">
        <v>0</v>
      </c>
      <c r="M18" s="300">
        <v>0</v>
      </c>
      <c r="N18" s="300">
        <v>0</v>
      </c>
      <c r="O18" s="300">
        <v>0</v>
      </c>
      <c r="P18" s="300">
        <v>0</v>
      </c>
      <c r="Q18" s="300">
        <v>0</v>
      </c>
      <c r="R18" s="300">
        <v>0</v>
      </c>
      <c r="S18" s="300">
        <f t="shared" ref="S18:U20" si="3">C18-O18</f>
        <v>0</v>
      </c>
      <c r="T18" s="300">
        <f t="shared" si="3"/>
        <v>0</v>
      </c>
      <c r="U18" s="300">
        <f t="shared" si="3"/>
        <v>0</v>
      </c>
      <c r="V18" s="300">
        <f>U18+T18+S18</f>
        <v>0</v>
      </c>
      <c r="X18" s="688"/>
    </row>
    <row r="19" spans="1:27" s="295" customFormat="1" ht="17.25" customHeight="1" x14ac:dyDescent="0.2">
      <c r="A19" s="707">
        <v>7</v>
      </c>
      <c r="B19" s="293" t="s">
        <v>130</v>
      </c>
      <c r="C19" s="300">
        <v>0</v>
      </c>
      <c r="D19" s="300">
        <v>0</v>
      </c>
      <c r="E19" s="300">
        <v>0</v>
      </c>
      <c r="F19" s="300">
        <v>0</v>
      </c>
      <c r="G19" s="300">
        <v>0</v>
      </c>
      <c r="H19" s="300">
        <v>0</v>
      </c>
      <c r="I19" s="300">
        <v>0</v>
      </c>
      <c r="J19" s="300">
        <v>0</v>
      </c>
      <c r="K19" s="300">
        <v>0</v>
      </c>
      <c r="L19" s="300">
        <v>0</v>
      </c>
      <c r="M19" s="300">
        <v>0</v>
      </c>
      <c r="N19" s="300">
        <v>0</v>
      </c>
      <c r="O19" s="300">
        <v>0</v>
      </c>
      <c r="P19" s="300">
        <v>0</v>
      </c>
      <c r="Q19" s="300">
        <v>0</v>
      </c>
      <c r="R19" s="300">
        <v>0</v>
      </c>
      <c r="S19" s="300">
        <f t="shared" si="3"/>
        <v>0</v>
      </c>
      <c r="T19" s="300">
        <f t="shared" si="3"/>
        <v>0</v>
      </c>
      <c r="U19" s="300">
        <f t="shared" si="3"/>
        <v>0</v>
      </c>
      <c r="V19" s="300">
        <f>U19+T19+S19</f>
        <v>0</v>
      </c>
    </row>
    <row r="20" spans="1:27" s="295" customFormat="1" ht="26.25" customHeight="1" x14ac:dyDescent="0.2">
      <c r="A20" s="707">
        <v>8</v>
      </c>
      <c r="B20" s="293" t="s">
        <v>841</v>
      </c>
      <c r="C20" s="300">
        <v>0</v>
      </c>
      <c r="D20" s="300">
        <v>0</v>
      </c>
      <c r="E20" s="300">
        <v>0</v>
      </c>
      <c r="F20" s="300">
        <v>0</v>
      </c>
      <c r="G20" s="300">
        <v>0</v>
      </c>
      <c r="H20" s="300">
        <v>0</v>
      </c>
      <c r="I20" s="300">
        <v>0</v>
      </c>
      <c r="J20" s="300">
        <v>0</v>
      </c>
      <c r="K20" s="300">
        <v>0</v>
      </c>
      <c r="L20" s="300">
        <v>0</v>
      </c>
      <c r="M20" s="300">
        <v>0</v>
      </c>
      <c r="N20" s="300">
        <v>0</v>
      </c>
      <c r="O20" s="300">
        <v>0</v>
      </c>
      <c r="P20" s="300">
        <v>0</v>
      </c>
      <c r="Q20" s="300">
        <v>0</v>
      </c>
      <c r="R20" s="300">
        <v>0</v>
      </c>
      <c r="S20" s="300">
        <f t="shared" si="3"/>
        <v>0</v>
      </c>
      <c r="T20" s="300">
        <f t="shared" si="3"/>
        <v>0</v>
      </c>
      <c r="U20" s="300">
        <f t="shared" si="3"/>
        <v>0</v>
      </c>
      <c r="V20" s="300">
        <f>U20+T20+S20</f>
        <v>0</v>
      </c>
    </row>
    <row r="21" spans="1:27" s="295" customFormat="1" ht="17.25" customHeight="1" x14ac:dyDescent="0.2">
      <c r="A21" s="299"/>
      <c r="B21" s="294" t="s">
        <v>90</v>
      </c>
      <c r="C21" s="301">
        <v>0</v>
      </c>
      <c r="D21" s="301">
        <v>0</v>
      </c>
      <c r="E21" s="301">
        <v>0</v>
      </c>
      <c r="F21" s="301">
        <v>0</v>
      </c>
      <c r="G21" s="301">
        <v>0</v>
      </c>
      <c r="H21" s="301">
        <v>0</v>
      </c>
      <c r="I21" s="301">
        <v>0</v>
      </c>
      <c r="J21" s="301">
        <v>0</v>
      </c>
      <c r="K21" s="301">
        <v>0</v>
      </c>
      <c r="L21" s="301">
        <v>0</v>
      </c>
      <c r="M21" s="301">
        <v>0</v>
      </c>
      <c r="N21" s="301">
        <v>0</v>
      </c>
      <c r="O21" s="301">
        <v>0</v>
      </c>
      <c r="P21" s="301">
        <v>0</v>
      </c>
      <c r="Q21" s="301">
        <v>0</v>
      </c>
      <c r="R21" s="301">
        <v>0</v>
      </c>
      <c r="S21" s="301">
        <v>0</v>
      </c>
      <c r="T21" s="301">
        <v>0</v>
      </c>
      <c r="U21" s="301">
        <v>0</v>
      </c>
      <c r="V21" s="301">
        <v>0</v>
      </c>
    </row>
    <row r="22" spans="1:27" s="295" customFormat="1" ht="38.25" customHeight="1" x14ac:dyDescent="0.2">
      <c r="A22" s="707">
        <v>9</v>
      </c>
      <c r="B22" s="293" t="s">
        <v>981</v>
      </c>
      <c r="C22" s="300">
        <f>F22*0.57</f>
        <v>102.6</v>
      </c>
      <c r="D22" s="300">
        <f>F22*0.07</f>
        <v>12.600000000000001</v>
      </c>
      <c r="E22" s="300">
        <f>F22*0.36</f>
        <v>64.8</v>
      </c>
      <c r="F22" s="300">
        <v>180</v>
      </c>
      <c r="G22" s="300">
        <v>0</v>
      </c>
      <c r="H22" s="300">
        <v>0</v>
      </c>
      <c r="I22" s="300">
        <v>0</v>
      </c>
      <c r="J22" s="300">
        <v>0</v>
      </c>
      <c r="K22" s="300">
        <v>0</v>
      </c>
      <c r="L22" s="300">
        <v>0</v>
      </c>
      <c r="M22" s="300">
        <v>0</v>
      </c>
      <c r="N22" s="300">
        <v>0</v>
      </c>
      <c r="O22" s="300">
        <v>0</v>
      </c>
      <c r="P22" s="300">
        <v>0</v>
      </c>
      <c r="Q22" s="300">
        <v>0</v>
      </c>
      <c r="R22" s="300">
        <v>0</v>
      </c>
      <c r="S22" s="300">
        <f>C22-O22</f>
        <v>102.6</v>
      </c>
      <c r="T22" s="300">
        <f>D22-P22</f>
        <v>12.600000000000001</v>
      </c>
      <c r="U22" s="300">
        <f>E22-Q22</f>
        <v>64.8</v>
      </c>
      <c r="V22" s="300">
        <f>U22+T22+S22</f>
        <v>180</v>
      </c>
      <c r="X22" s="688"/>
    </row>
    <row r="23" spans="1:27" s="295" customFormat="1" ht="15.75" customHeight="1" x14ac:dyDescent="0.2">
      <c r="A23" s="299"/>
      <c r="B23" s="294" t="s">
        <v>36</v>
      </c>
      <c r="C23" s="301">
        <f>C16+C21+C22</f>
        <v>6837.2568000000001</v>
      </c>
      <c r="D23" s="301">
        <f t="shared" ref="D23:V23" si="4">D16+D21+D22</f>
        <v>801.30179999999996</v>
      </c>
      <c r="E23" s="301">
        <f t="shared" si="4"/>
        <v>2975.6214000000004</v>
      </c>
      <c r="F23" s="301">
        <f t="shared" si="4"/>
        <v>10614.18</v>
      </c>
      <c r="G23" s="301">
        <f t="shared" si="4"/>
        <v>1595.5388000000003</v>
      </c>
      <c r="H23" s="301">
        <f t="shared" si="4"/>
        <v>189.57040000000001</v>
      </c>
      <c r="I23" s="301">
        <f t="shared" si="4"/>
        <v>829.02080000000001</v>
      </c>
      <c r="J23" s="301">
        <f t="shared" si="4"/>
        <v>2614.13</v>
      </c>
      <c r="K23" s="301">
        <f t="shared" si="4"/>
        <v>55.849600000000009</v>
      </c>
      <c r="L23" s="301">
        <f t="shared" si="4"/>
        <v>6.4826000000000006</v>
      </c>
      <c r="M23" s="301">
        <f t="shared" si="4"/>
        <v>25.527799999999999</v>
      </c>
      <c r="N23" s="301">
        <f t="shared" si="4"/>
        <v>87.86</v>
      </c>
      <c r="O23" s="301">
        <f t="shared" si="4"/>
        <v>1651.3884000000003</v>
      </c>
      <c r="P23" s="301">
        <f t="shared" si="4"/>
        <v>196.05300000000003</v>
      </c>
      <c r="Q23" s="301">
        <f t="shared" si="4"/>
        <v>854.54859999999996</v>
      </c>
      <c r="R23" s="301">
        <f t="shared" si="4"/>
        <v>2701.9900000000002</v>
      </c>
      <c r="S23" s="301">
        <f t="shared" si="4"/>
        <v>5185.8684000000003</v>
      </c>
      <c r="T23" s="301">
        <f t="shared" si="4"/>
        <v>605.24879999999996</v>
      </c>
      <c r="U23" s="301">
        <f t="shared" si="4"/>
        <v>2121.0728000000004</v>
      </c>
      <c r="V23" s="301">
        <f t="shared" si="4"/>
        <v>7912.1900000000005</v>
      </c>
    </row>
    <row r="24" spans="1:27" ht="12" customHeight="1" x14ac:dyDescent="0.2">
      <c r="A24" s="304" t="s">
        <v>1013</v>
      </c>
      <c r="B24" s="305"/>
      <c r="C24" s="306"/>
      <c r="D24" s="306"/>
      <c r="E24" s="306"/>
      <c r="F24" s="306"/>
      <c r="G24" s="306"/>
      <c r="H24" s="306"/>
      <c r="I24" s="306"/>
      <c r="J24" s="306"/>
      <c r="K24" s="306"/>
      <c r="L24" s="306"/>
      <c r="M24" s="306"/>
      <c r="N24" s="306"/>
      <c r="O24" s="306"/>
      <c r="P24" s="306"/>
      <c r="Q24" s="306"/>
      <c r="R24" s="306"/>
      <c r="S24" s="306"/>
      <c r="T24" s="306"/>
      <c r="U24" s="306"/>
      <c r="V24" s="306"/>
    </row>
    <row r="25" spans="1:27" ht="24.75" customHeight="1" x14ac:dyDescent="0.2">
      <c r="A25" s="1088" t="s">
        <v>1014</v>
      </c>
      <c r="B25" s="1088"/>
      <c r="C25" s="1088"/>
      <c r="D25" s="1088"/>
      <c r="E25" s="1088"/>
      <c r="F25" s="1088"/>
      <c r="G25" s="1088"/>
      <c r="H25" s="1088"/>
      <c r="I25" s="1088"/>
      <c r="J25" s="1088"/>
      <c r="K25" s="1088"/>
      <c r="L25" s="1088"/>
      <c r="M25" s="1088"/>
      <c r="N25" s="1088"/>
      <c r="O25" s="1088"/>
      <c r="P25" s="676"/>
      <c r="Q25" s="676"/>
      <c r="R25" s="676"/>
      <c r="S25" s="676"/>
      <c r="T25" s="676"/>
      <c r="U25" s="676"/>
      <c r="V25" s="676"/>
      <c r="X25" s="690"/>
      <c r="Y25" s="1072"/>
      <c r="Z25" s="1072"/>
      <c r="AA25" s="1072"/>
    </row>
    <row r="26" spans="1:27" ht="20.25" customHeight="1" x14ac:dyDescent="0.2">
      <c r="A26" s="1070" t="s">
        <v>1015</v>
      </c>
      <c r="B26" s="1070"/>
      <c r="C26" s="1070"/>
      <c r="D26" s="1070"/>
      <c r="E26" s="1070"/>
      <c r="F26" s="1070"/>
      <c r="G26" s="1070"/>
      <c r="H26" s="1070"/>
      <c r="I26" s="1070"/>
      <c r="J26" s="1070"/>
      <c r="K26" s="1070"/>
      <c r="L26" s="1070"/>
      <c r="M26" s="1070"/>
      <c r="N26" s="1070"/>
      <c r="O26" s="1070"/>
    </row>
    <row r="27" spans="1:27" ht="17.25" customHeight="1" x14ac:dyDescent="0.2">
      <c r="A27" s="166" t="s">
        <v>11</v>
      </c>
      <c r="B27" s="166"/>
      <c r="C27" s="689"/>
      <c r="D27" s="689"/>
      <c r="E27" s="689"/>
      <c r="F27" s="691"/>
      <c r="G27" s="166"/>
      <c r="H27" s="166"/>
      <c r="I27" s="166"/>
      <c r="J27" s="166"/>
      <c r="K27" s="166"/>
      <c r="L27" s="166"/>
      <c r="M27" s="166"/>
      <c r="N27" s="166"/>
      <c r="O27" s="166"/>
      <c r="P27" s="166"/>
      <c r="Q27" s="166"/>
      <c r="R27" s="166"/>
      <c r="S27" s="1065"/>
      <c r="T27" s="1065"/>
      <c r="U27" s="166"/>
      <c r="V27" s="166"/>
    </row>
    <row r="28" spans="1:27" ht="17.25" customHeight="1" x14ac:dyDescent="0.2">
      <c r="A28" s="1064" t="s">
        <v>13</v>
      </c>
      <c r="B28" s="1064"/>
      <c r="C28" s="1064"/>
      <c r="D28" s="1064"/>
      <c r="E28" s="1064"/>
      <c r="F28" s="1064"/>
      <c r="G28" s="1064"/>
      <c r="H28" s="1064"/>
      <c r="I28" s="1064"/>
      <c r="J28" s="1064"/>
      <c r="K28" s="1064"/>
      <c r="L28" s="1064"/>
      <c r="M28" s="1064"/>
      <c r="N28" s="1064"/>
      <c r="O28" s="1064"/>
      <c r="P28" s="1064"/>
      <c r="Q28" s="1064"/>
    </row>
    <row r="29" spans="1:27" ht="17.25" customHeight="1" x14ac:dyDescent="0.2">
      <c r="A29" s="1065" t="s">
        <v>91</v>
      </c>
      <c r="B29" s="1065"/>
      <c r="C29" s="1065"/>
      <c r="D29" s="1065"/>
      <c r="E29" s="1065"/>
      <c r="F29" s="1065"/>
      <c r="G29" s="1065"/>
      <c r="H29" s="1065"/>
      <c r="I29" s="1065"/>
      <c r="J29" s="1065"/>
      <c r="K29" s="1065"/>
      <c r="L29" s="1065"/>
      <c r="M29" s="1065"/>
      <c r="N29" s="1065"/>
      <c r="O29" s="1065"/>
      <c r="P29" s="1065"/>
      <c r="Q29" s="1065"/>
      <c r="R29" s="1065"/>
      <c r="S29" s="1065"/>
    </row>
    <row r="30" spans="1:27" ht="17.25" customHeight="1" x14ac:dyDescent="0.2">
      <c r="A30" s="166"/>
      <c r="B30" s="166"/>
      <c r="C30" s="166"/>
      <c r="D30" s="166"/>
      <c r="E30" s="166"/>
      <c r="F30" s="166"/>
      <c r="G30" s="166"/>
      <c r="H30" s="166"/>
      <c r="I30" s="166"/>
      <c r="J30" s="166"/>
      <c r="K30" s="166"/>
      <c r="L30" s="166"/>
      <c r="M30" s="166"/>
      <c r="N30" s="1066"/>
      <c r="O30" s="1066"/>
      <c r="P30" s="1066"/>
      <c r="Q30" s="1066"/>
      <c r="R30" s="166"/>
      <c r="S30" s="166"/>
      <c r="T30" s="166"/>
    </row>
    <row r="31" spans="1:27" ht="17.25" customHeight="1" x14ac:dyDescent="0.2"/>
    <row r="32" spans="1:27" ht="17.25" customHeight="1" x14ac:dyDescent="0.2"/>
    <row r="33" ht="17.25" customHeight="1" x14ac:dyDescent="0.2"/>
    <row r="34" ht="17.25" customHeight="1" x14ac:dyDescent="0.2"/>
    <row r="35" ht="17.25" customHeight="1" x14ac:dyDescent="0.2"/>
    <row r="36" ht="17.25" customHeight="1" x14ac:dyDescent="0.2"/>
    <row r="37" ht="17.25" customHeight="1" x14ac:dyDescent="0.2"/>
    <row r="38" ht="17.25" customHeight="1" x14ac:dyDescent="0.2"/>
    <row r="39" ht="17.25" customHeight="1" x14ac:dyDescent="0.2"/>
    <row r="40" ht="17.25" customHeight="1" x14ac:dyDescent="0.2"/>
    <row r="41" ht="17.25" customHeight="1" x14ac:dyDescent="0.2"/>
    <row r="42" ht="17.25" customHeight="1" x14ac:dyDescent="0.2"/>
    <row r="43" ht="17.25" customHeight="1" x14ac:dyDescent="0.2"/>
    <row r="44" ht="17.25" customHeight="1" x14ac:dyDescent="0.2"/>
    <row r="45" ht="17.25" customHeight="1" x14ac:dyDescent="0.2"/>
    <row r="46" ht="17.25" customHeight="1" x14ac:dyDescent="0.2"/>
    <row r="47" ht="17.25" customHeight="1" x14ac:dyDescent="0.2"/>
    <row r="48" ht="17.25" customHeight="1" x14ac:dyDescent="0.2"/>
    <row r="49" ht="17.25" customHeight="1" x14ac:dyDescent="0.2"/>
    <row r="50" ht="17.25" customHeight="1" x14ac:dyDescent="0.2"/>
    <row r="51" ht="17.25" customHeight="1" x14ac:dyDescent="0.2"/>
    <row r="52" ht="17.25" customHeight="1" x14ac:dyDescent="0.2"/>
    <row r="53" ht="17.25" customHeight="1" x14ac:dyDescent="0.2"/>
    <row r="54" ht="17.25" customHeight="1" x14ac:dyDescent="0.2"/>
    <row r="55" ht="17.25" customHeight="1" x14ac:dyDescent="0.2"/>
    <row r="56" ht="17.25" customHeight="1" x14ac:dyDescent="0.2"/>
    <row r="57" ht="17.25" customHeight="1" x14ac:dyDescent="0.2"/>
    <row r="58" ht="17.25" customHeight="1" x14ac:dyDescent="0.2"/>
    <row r="59" ht="17.25" customHeight="1" x14ac:dyDescent="0.2"/>
    <row r="60" ht="17.25" customHeight="1" x14ac:dyDescent="0.2"/>
    <row r="61" ht="17.25" customHeight="1" x14ac:dyDescent="0.2"/>
    <row r="62" ht="17.25" customHeight="1" x14ac:dyDescent="0.2"/>
    <row r="63" ht="17.25" customHeight="1" x14ac:dyDescent="0.2"/>
    <row r="64" ht="17.25" customHeight="1" x14ac:dyDescent="0.2"/>
    <row r="65" ht="17.25" customHeight="1" x14ac:dyDescent="0.2"/>
    <row r="66" ht="17.25" customHeight="1" x14ac:dyDescent="0.2"/>
    <row r="67" ht="17.25" customHeight="1" x14ac:dyDescent="0.2"/>
    <row r="68" ht="17.25" customHeight="1" x14ac:dyDescent="0.2"/>
    <row r="69" ht="17.25" customHeight="1" x14ac:dyDescent="0.2"/>
    <row r="70" ht="17.25" customHeight="1" x14ac:dyDescent="0.2"/>
    <row r="71" ht="17.25" customHeight="1" x14ac:dyDescent="0.2"/>
    <row r="72" ht="17.25" customHeight="1" x14ac:dyDescent="0.2"/>
    <row r="73" ht="17.25" customHeight="1" x14ac:dyDescent="0.2"/>
    <row r="74" ht="17.25" customHeight="1" x14ac:dyDescent="0.2"/>
    <row r="75" ht="17.25" customHeight="1" x14ac:dyDescent="0.2"/>
    <row r="76" ht="17.25" customHeight="1" x14ac:dyDescent="0.2"/>
    <row r="77" ht="17.25" customHeight="1" x14ac:dyDescent="0.2"/>
    <row r="78" ht="17.25" customHeight="1" x14ac:dyDescent="0.2"/>
    <row r="79" ht="17.25" customHeight="1" x14ac:dyDescent="0.2"/>
    <row r="80" ht="17.25" customHeight="1" x14ac:dyDescent="0.2"/>
    <row r="81" ht="17.25" customHeight="1" x14ac:dyDescent="0.2"/>
    <row r="82" ht="17.25" customHeight="1" x14ac:dyDescent="0.2"/>
    <row r="83" ht="17.25" customHeight="1" x14ac:dyDescent="0.2"/>
    <row r="84" ht="17.25" customHeight="1" x14ac:dyDescent="0.2"/>
    <row r="85" ht="17.25" customHeight="1" x14ac:dyDescent="0.2"/>
    <row r="86" ht="17.25" customHeight="1" x14ac:dyDescent="0.2"/>
    <row r="87" ht="17.25" customHeight="1" x14ac:dyDescent="0.2"/>
    <row r="88" ht="17.25" customHeight="1" x14ac:dyDescent="0.2"/>
    <row r="89" ht="17.25" customHeight="1" x14ac:dyDescent="0.2"/>
    <row r="90" ht="17.25" customHeight="1" x14ac:dyDescent="0.2"/>
    <row r="91" ht="17.25" customHeight="1" x14ac:dyDescent="0.2"/>
    <row r="92" ht="17.25" customHeight="1" x14ac:dyDescent="0.2"/>
    <row r="93" ht="17.25" customHeight="1" x14ac:dyDescent="0.2"/>
    <row r="94" ht="17.25" customHeight="1" x14ac:dyDescent="0.2"/>
    <row r="95" ht="17.25" customHeight="1" x14ac:dyDescent="0.2"/>
    <row r="96" ht="17.25" customHeight="1" x14ac:dyDescent="0.2"/>
    <row r="97" ht="17.25" customHeight="1" x14ac:dyDescent="0.2"/>
    <row r="98" ht="17.25" customHeight="1" x14ac:dyDescent="0.2"/>
    <row r="99" ht="17.25" customHeight="1" x14ac:dyDescent="0.2"/>
    <row r="100" ht="17.25" customHeight="1" x14ac:dyDescent="0.2"/>
    <row r="101" ht="17.25" customHeight="1" x14ac:dyDescent="0.2"/>
    <row r="102" ht="17.25" customHeight="1" x14ac:dyDescent="0.2"/>
    <row r="103" ht="17.25" customHeight="1" x14ac:dyDescent="0.2"/>
    <row r="104" ht="17.25" customHeight="1" x14ac:dyDescent="0.2"/>
    <row r="105" ht="17.25" customHeight="1" x14ac:dyDescent="0.2"/>
    <row r="106" ht="17.25" customHeight="1" x14ac:dyDescent="0.2"/>
    <row r="107" ht="17.25" customHeight="1" x14ac:dyDescent="0.2"/>
    <row r="108" ht="17.25" customHeight="1" x14ac:dyDescent="0.2"/>
    <row r="109" ht="17.25" customHeight="1" x14ac:dyDescent="0.2"/>
    <row r="110" ht="17.25" customHeight="1" x14ac:dyDescent="0.2"/>
    <row r="111" ht="17.25" customHeight="1" x14ac:dyDescent="0.2"/>
    <row r="112" ht="17.25" customHeight="1" x14ac:dyDescent="0.2"/>
    <row r="113" ht="17.25" customHeight="1" x14ac:dyDescent="0.2"/>
    <row r="114" ht="17.25" customHeight="1" x14ac:dyDescent="0.2"/>
    <row r="115" ht="17.25" customHeight="1" x14ac:dyDescent="0.2"/>
    <row r="116" ht="17.25" customHeight="1" x14ac:dyDescent="0.2"/>
    <row r="117" ht="17.25" customHeight="1" x14ac:dyDescent="0.2"/>
    <row r="118" ht="17.25" customHeight="1" x14ac:dyDescent="0.2"/>
    <row r="119" ht="17.25" customHeight="1" x14ac:dyDescent="0.2"/>
    <row r="120" ht="17.25" customHeight="1" x14ac:dyDescent="0.2"/>
    <row r="121" ht="17.25" customHeight="1" x14ac:dyDescent="0.2"/>
    <row r="122" ht="17.25" customHeight="1" x14ac:dyDescent="0.2"/>
    <row r="123" ht="17.25" customHeight="1" x14ac:dyDescent="0.2"/>
    <row r="124" ht="17.25" customHeight="1" x14ac:dyDescent="0.2"/>
    <row r="125" ht="17.25" customHeight="1" x14ac:dyDescent="0.2"/>
    <row r="126" ht="17.25" customHeight="1" x14ac:dyDescent="0.2"/>
    <row r="127" ht="17.25" customHeight="1" x14ac:dyDescent="0.2"/>
    <row r="128" ht="17.25" customHeight="1" x14ac:dyDescent="0.2"/>
    <row r="129" ht="17.25" customHeight="1" x14ac:dyDescent="0.2"/>
    <row r="130" ht="17.25" customHeight="1" x14ac:dyDescent="0.2"/>
    <row r="131" ht="17.25" customHeight="1" x14ac:dyDescent="0.2"/>
    <row r="132" ht="17.25" customHeight="1" x14ac:dyDescent="0.2"/>
    <row r="133" ht="17.25" customHeight="1" x14ac:dyDescent="0.2"/>
    <row r="134" ht="17.25" customHeight="1" x14ac:dyDescent="0.2"/>
    <row r="135" ht="17.25" customHeight="1" x14ac:dyDescent="0.2"/>
    <row r="136" ht="17.25" customHeight="1" x14ac:dyDescent="0.2"/>
    <row r="137" ht="17.25" customHeight="1" x14ac:dyDescent="0.2"/>
    <row r="138" ht="17.25" customHeight="1" x14ac:dyDescent="0.2"/>
    <row r="139" ht="17.25" customHeight="1" x14ac:dyDescent="0.2"/>
    <row r="140" ht="17.25" customHeight="1" x14ac:dyDescent="0.2"/>
    <row r="141" ht="17.25" customHeight="1" x14ac:dyDescent="0.2"/>
    <row r="142" ht="17.25" customHeight="1" x14ac:dyDescent="0.2"/>
    <row r="143" ht="17.25" customHeight="1" x14ac:dyDescent="0.2"/>
    <row r="144" ht="17.25" customHeight="1" x14ac:dyDescent="0.2"/>
    <row r="145" ht="17.25" customHeight="1" x14ac:dyDescent="0.2"/>
    <row r="146" ht="17.25" customHeight="1" x14ac:dyDescent="0.2"/>
    <row r="147" ht="17.25" customHeight="1" x14ac:dyDescent="0.2"/>
    <row r="148" ht="17.25" customHeight="1" x14ac:dyDescent="0.2"/>
    <row r="149" ht="17.25" customHeight="1" x14ac:dyDescent="0.2"/>
    <row r="150" ht="17.25" customHeight="1" x14ac:dyDescent="0.2"/>
    <row r="151" ht="17.25" customHeight="1" x14ac:dyDescent="0.2"/>
    <row r="152" ht="17.25" customHeight="1" x14ac:dyDescent="0.2"/>
    <row r="153" ht="17.25" customHeight="1" x14ac:dyDescent="0.2"/>
    <row r="154" ht="17.25" customHeight="1" x14ac:dyDescent="0.2"/>
    <row r="155" ht="17.25" customHeight="1" x14ac:dyDescent="0.2"/>
    <row r="156" ht="17.25" customHeight="1" x14ac:dyDescent="0.2"/>
    <row r="157" ht="17.25" customHeight="1" x14ac:dyDescent="0.2"/>
    <row r="158" ht="17.25" customHeight="1" x14ac:dyDescent="0.2"/>
    <row r="159" ht="17.25" customHeight="1" x14ac:dyDescent="0.2"/>
    <row r="160" ht="17.25" customHeight="1" x14ac:dyDescent="0.2"/>
    <row r="161" ht="17.25" customHeight="1" x14ac:dyDescent="0.2"/>
  </sheetData>
  <mergeCells count="24">
    <mergeCell ref="G1:O1"/>
    <mergeCell ref="A2:U2"/>
    <mergeCell ref="A3:U3"/>
    <mergeCell ref="A4:U4"/>
    <mergeCell ref="Y25:AA25"/>
    <mergeCell ref="A6:A7"/>
    <mergeCell ref="B6:B7"/>
    <mergeCell ref="C6:F7"/>
    <mergeCell ref="G6:R6"/>
    <mergeCell ref="S6:V7"/>
    <mergeCell ref="G7:J7"/>
    <mergeCell ref="K7:N7"/>
    <mergeCell ref="O7:R7"/>
    <mergeCell ref="T1:U1"/>
    <mergeCell ref="A5:C5"/>
    <mergeCell ref="A25:O25"/>
    <mergeCell ref="U5:V5"/>
    <mergeCell ref="A28:Q28"/>
    <mergeCell ref="A29:S29"/>
    <mergeCell ref="N30:Q30"/>
    <mergeCell ref="B10:D10"/>
    <mergeCell ref="B17:D17"/>
    <mergeCell ref="S27:T27"/>
    <mergeCell ref="A26:O26"/>
  </mergeCells>
  <printOptions horizontalCentered="1"/>
  <pageMargins left="0.5" right="0.5" top="0.23622047244094499" bottom="0" header="0.31496062992126" footer="0.31496062992126"/>
  <pageSetup paperSize="9" scale="85"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O34"/>
  <sheetViews>
    <sheetView view="pageBreakPreview" topLeftCell="A7" zoomScale="80" zoomScaleSheetLayoutView="80" workbookViewId="0">
      <selection activeCell="C9" sqref="C9:O28"/>
    </sheetView>
  </sheetViews>
  <sheetFormatPr defaultColWidth="9.140625" defaultRowHeight="12.75" x14ac:dyDescent="0.2"/>
  <cols>
    <col min="1" max="1" width="4.42578125" style="239" customWidth="1"/>
    <col min="2" max="2" width="11.7109375" style="239" customWidth="1"/>
    <col min="3" max="3" width="9.140625" style="239"/>
    <col min="4" max="4" width="8" style="239" customWidth="1"/>
    <col min="5" max="6" width="9.140625" style="239"/>
    <col min="7" max="7" width="12.28515625" style="239" customWidth="1"/>
    <col min="8" max="12" width="10.42578125" style="239" customWidth="1"/>
    <col min="13" max="13" width="11" style="239" customWidth="1"/>
    <col min="14" max="14" width="10" style="239" customWidth="1"/>
    <col min="15" max="15" width="11.85546875" style="239" customWidth="1"/>
    <col min="16" max="16384" width="9.140625" style="239"/>
  </cols>
  <sheetData>
    <row r="1" spans="1:15" ht="15.75" x14ac:dyDescent="0.25">
      <c r="A1" s="1485" t="s">
        <v>0</v>
      </c>
      <c r="B1" s="1485"/>
      <c r="C1" s="1485"/>
      <c r="D1" s="1485"/>
      <c r="E1" s="1485"/>
      <c r="F1" s="1485"/>
      <c r="G1" s="1485"/>
      <c r="H1" s="1485"/>
      <c r="I1" s="1485"/>
      <c r="J1" s="1485"/>
      <c r="K1" s="1485"/>
      <c r="L1" s="1485"/>
      <c r="M1" s="1485"/>
      <c r="N1" s="1485"/>
    </row>
    <row r="2" spans="1:15" ht="20.25" x14ac:dyDescent="0.3">
      <c r="A2" s="1163" t="s">
        <v>734</v>
      </c>
      <c r="B2" s="1163"/>
      <c r="C2" s="1163"/>
      <c r="D2" s="1163"/>
      <c r="E2" s="1163"/>
      <c r="F2" s="1163"/>
      <c r="G2" s="1163"/>
      <c r="H2" s="1163"/>
      <c r="I2" s="1163"/>
      <c r="J2" s="1163"/>
      <c r="K2" s="1163"/>
      <c r="L2" s="1163"/>
      <c r="M2" s="1163"/>
      <c r="N2" s="1163"/>
      <c r="O2" s="1163"/>
    </row>
    <row r="3" spans="1:15" ht="11.25" customHeight="1" x14ac:dyDescent="0.2">
      <c r="N3" s="1484" t="s">
        <v>514</v>
      </c>
      <c r="O3" s="1484"/>
    </row>
    <row r="4" spans="1:15" ht="15.75" x14ac:dyDescent="0.25">
      <c r="A4" s="1485" t="s">
        <v>513</v>
      </c>
      <c r="B4" s="1485"/>
      <c r="C4" s="1485"/>
      <c r="D4" s="1485"/>
      <c r="E4" s="1485"/>
      <c r="F4" s="1485"/>
      <c r="G4" s="1485"/>
      <c r="H4" s="1485"/>
      <c r="I4" s="1485"/>
      <c r="J4" s="1485"/>
      <c r="K4" s="1485"/>
      <c r="L4" s="1485"/>
      <c r="M4" s="1485"/>
      <c r="N4" s="1485"/>
      <c r="O4" s="1485"/>
    </row>
    <row r="5" spans="1:15" x14ac:dyDescent="0.2">
      <c r="A5" s="52" t="s">
        <v>249</v>
      </c>
      <c r="B5" s="52"/>
      <c r="C5" s="52"/>
      <c r="D5" s="52"/>
      <c r="E5" s="52"/>
      <c r="F5" s="52"/>
      <c r="G5" s="52"/>
      <c r="H5" s="52"/>
      <c r="I5" s="52"/>
      <c r="J5" s="52"/>
      <c r="M5" s="1486" t="s">
        <v>823</v>
      </c>
      <c r="N5" s="1486"/>
      <c r="O5" s="1486"/>
    </row>
    <row r="6" spans="1:15" ht="44.25" customHeight="1" x14ac:dyDescent="0.2">
      <c r="A6" s="1023" t="s">
        <v>74</v>
      </c>
      <c r="B6" s="1023" t="s">
        <v>3</v>
      </c>
      <c r="C6" s="1023" t="s">
        <v>300</v>
      </c>
      <c r="D6" s="1024" t="s">
        <v>301</v>
      </c>
      <c r="E6" s="1024" t="s">
        <v>302</v>
      </c>
      <c r="F6" s="1024" t="s">
        <v>303</v>
      </c>
      <c r="G6" s="1024" t="s">
        <v>304</v>
      </c>
      <c r="H6" s="1023" t="s">
        <v>305</v>
      </c>
      <c r="I6" s="1023"/>
      <c r="J6" s="1023" t="s">
        <v>306</v>
      </c>
      <c r="K6" s="1023"/>
      <c r="L6" s="1023" t="s">
        <v>307</v>
      </c>
      <c r="M6" s="1023"/>
      <c r="N6" s="1023" t="s">
        <v>308</v>
      </c>
      <c r="O6" s="1023"/>
    </row>
    <row r="7" spans="1:15" ht="49.5" customHeight="1" x14ac:dyDescent="0.2">
      <c r="A7" s="1023"/>
      <c r="B7" s="1023"/>
      <c r="C7" s="1023"/>
      <c r="D7" s="1025"/>
      <c r="E7" s="1025"/>
      <c r="F7" s="1025"/>
      <c r="G7" s="1025"/>
      <c r="H7" s="491" t="s">
        <v>309</v>
      </c>
      <c r="I7" s="491" t="s">
        <v>310</v>
      </c>
      <c r="J7" s="491" t="s">
        <v>309</v>
      </c>
      <c r="K7" s="491" t="s">
        <v>310</v>
      </c>
      <c r="L7" s="491" t="s">
        <v>309</v>
      </c>
      <c r="M7" s="491" t="s">
        <v>310</v>
      </c>
      <c r="N7" s="491" t="s">
        <v>309</v>
      </c>
      <c r="O7" s="491" t="s">
        <v>310</v>
      </c>
    </row>
    <row r="8" spans="1:15" x14ac:dyDescent="0.2">
      <c r="A8" s="492" t="s">
        <v>256</v>
      </c>
      <c r="B8" s="492" t="s">
        <v>257</v>
      </c>
      <c r="C8" s="492" t="s">
        <v>258</v>
      </c>
      <c r="D8" s="492" t="s">
        <v>259</v>
      </c>
      <c r="E8" s="492" t="s">
        <v>260</v>
      </c>
      <c r="F8" s="492" t="s">
        <v>261</v>
      </c>
      <c r="G8" s="492" t="s">
        <v>262</v>
      </c>
      <c r="H8" s="492" t="s">
        <v>263</v>
      </c>
      <c r="I8" s="492" t="s">
        <v>281</v>
      </c>
      <c r="J8" s="492" t="s">
        <v>282</v>
      </c>
      <c r="K8" s="492" t="s">
        <v>283</v>
      </c>
      <c r="L8" s="492" t="s">
        <v>311</v>
      </c>
      <c r="M8" s="492" t="s">
        <v>312</v>
      </c>
      <c r="N8" s="492" t="s">
        <v>313</v>
      </c>
      <c r="O8" s="492" t="s">
        <v>314</v>
      </c>
    </row>
    <row r="9" spans="1:15" ht="14.45" customHeight="1" x14ac:dyDescent="0.2">
      <c r="A9" s="85">
        <v>1</v>
      </c>
      <c r="B9" s="28" t="s">
        <v>885</v>
      </c>
      <c r="C9" s="1473" t="s">
        <v>905</v>
      </c>
      <c r="D9" s="1474"/>
      <c r="E9" s="1474"/>
      <c r="F9" s="1474"/>
      <c r="G9" s="1474"/>
      <c r="H9" s="1474"/>
      <c r="I9" s="1474"/>
      <c r="J9" s="1474"/>
      <c r="K9" s="1474"/>
      <c r="L9" s="1474"/>
      <c r="M9" s="1474"/>
      <c r="N9" s="1474"/>
      <c r="O9" s="1475"/>
    </row>
    <row r="10" spans="1:15" ht="14.45" customHeight="1" x14ac:dyDescent="0.2">
      <c r="A10" s="85">
        <v>2</v>
      </c>
      <c r="B10" s="28" t="s">
        <v>886</v>
      </c>
      <c r="C10" s="1476"/>
      <c r="D10" s="1477"/>
      <c r="E10" s="1477"/>
      <c r="F10" s="1477"/>
      <c r="G10" s="1477"/>
      <c r="H10" s="1477"/>
      <c r="I10" s="1477"/>
      <c r="J10" s="1477"/>
      <c r="K10" s="1477"/>
      <c r="L10" s="1477"/>
      <c r="M10" s="1477"/>
      <c r="N10" s="1477"/>
      <c r="O10" s="1478"/>
    </row>
    <row r="11" spans="1:15" ht="14.45" customHeight="1" x14ac:dyDescent="0.2">
      <c r="A11" s="85">
        <v>3</v>
      </c>
      <c r="B11" s="28" t="s">
        <v>887</v>
      </c>
      <c r="C11" s="1476"/>
      <c r="D11" s="1477"/>
      <c r="E11" s="1477"/>
      <c r="F11" s="1477"/>
      <c r="G11" s="1477"/>
      <c r="H11" s="1477"/>
      <c r="I11" s="1477"/>
      <c r="J11" s="1477"/>
      <c r="K11" s="1477"/>
      <c r="L11" s="1477"/>
      <c r="M11" s="1477"/>
      <c r="N11" s="1477"/>
      <c r="O11" s="1478"/>
    </row>
    <row r="12" spans="1:15" ht="14.45" customHeight="1" x14ac:dyDescent="0.2">
      <c r="A12" s="85">
        <v>4</v>
      </c>
      <c r="B12" s="28" t="s">
        <v>888</v>
      </c>
      <c r="C12" s="1476"/>
      <c r="D12" s="1477"/>
      <c r="E12" s="1477"/>
      <c r="F12" s="1477"/>
      <c r="G12" s="1477"/>
      <c r="H12" s="1477"/>
      <c r="I12" s="1477"/>
      <c r="J12" s="1477"/>
      <c r="K12" s="1477"/>
      <c r="L12" s="1477"/>
      <c r="M12" s="1477"/>
      <c r="N12" s="1477"/>
      <c r="O12" s="1478"/>
    </row>
    <row r="13" spans="1:15" ht="14.45" customHeight="1" x14ac:dyDescent="0.2">
      <c r="A13" s="85">
        <v>5</v>
      </c>
      <c r="B13" s="28" t="s">
        <v>889</v>
      </c>
      <c r="C13" s="1476"/>
      <c r="D13" s="1477"/>
      <c r="E13" s="1477"/>
      <c r="F13" s="1477"/>
      <c r="G13" s="1477"/>
      <c r="H13" s="1477"/>
      <c r="I13" s="1477"/>
      <c r="J13" s="1477"/>
      <c r="K13" s="1477"/>
      <c r="L13" s="1477"/>
      <c r="M13" s="1477"/>
      <c r="N13" s="1477"/>
      <c r="O13" s="1478"/>
    </row>
    <row r="14" spans="1:15" ht="14.45" customHeight="1" x14ac:dyDescent="0.2">
      <c r="A14" s="85">
        <v>6</v>
      </c>
      <c r="B14" s="28" t="s">
        <v>890</v>
      </c>
      <c r="C14" s="1476"/>
      <c r="D14" s="1477"/>
      <c r="E14" s="1477"/>
      <c r="F14" s="1477"/>
      <c r="G14" s="1477"/>
      <c r="H14" s="1477"/>
      <c r="I14" s="1477"/>
      <c r="J14" s="1477"/>
      <c r="K14" s="1477"/>
      <c r="L14" s="1477"/>
      <c r="M14" s="1477"/>
      <c r="N14" s="1477"/>
      <c r="O14" s="1478"/>
    </row>
    <row r="15" spans="1:15" ht="14.25" x14ac:dyDescent="0.2">
      <c r="A15" s="85">
        <v>7</v>
      </c>
      <c r="B15" s="28" t="s">
        <v>891</v>
      </c>
      <c r="C15" s="1476"/>
      <c r="D15" s="1477"/>
      <c r="E15" s="1477"/>
      <c r="F15" s="1477"/>
      <c r="G15" s="1477"/>
      <c r="H15" s="1477"/>
      <c r="I15" s="1477"/>
      <c r="J15" s="1477"/>
      <c r="K15" s="1477"/>
      <c r="L15" s="1477"/>
      <c r="M15" s="1477"/>
      <c r="N15" s="1477"/>
      <c r="O15" s="1478"/>
    </row>
    <row r="16" spans="1:15" ht="14.25" x14ac:dyDescent="0.2">
      <c r="A16" s="85">
        <v>8</v>
      </c>
      <c r="B16" s="28" t="s">
        <v>892</v>
      </c>
      <c r="C16" s="1476"/>
      <c r="D16" s="1477"/>
      <c r="E16" s="1477"/>
      <c r="F16" s="1477"/>
      <c r="G16" s="1477"/>
      <c r="H16" s="1477"/>
      <c r="I16" s="1477"/>
      <c r="J16" s="1477"/>
      <c r="K16" s="1477"/>
      <c r="L16" s="1477"/>
      <c r="M16" s="1477"/>
      <c r="N16" s="1477"/>
      <c r="O16" s="1478"/>
    </row>
    <row r="17" spans="1:15" ht="14.25" x14ac:dyDescent="0.2">
      <c r="A17" s="85">
        <v>9</v>
      </c>
      <c r="B17" s="28" t="s">
        <v>893</v>
      </c>
      <c r="C17" s="1476"/>
      <c r="D17" s="1477"/>
      <c r="E17" s="1477"/>
      <c r="F17" s="1477"/>
      <c r="G17" s="1477"/>
      <c r="H17" s="1477"/>
      <c r="I17" s="1477"/>
      <c r="J17" s="1477"/>
      <c r="K17" s="1477"/>
      <c r="L17" s="1477"/>
      <c r="M17" s="1477"/>
      <c r="N17" s="1477"/>
      <c r="O17" s="1478"/>
    </row>
    <row r="18" spans="1:15" ht="14.25" x14ac:dyDescent="0.2">
      <c r="A18" s="85">
        <v>10</v>
      </c>
      <c r="B18" s="28" t="s">
        <v>894</v>
      </c>
      <c r="C18" s="1476"/>
      <c r="D18" s="1477"/>
      <c r="E18" s="1477"/>
      <c r="F18" s="1477"/>
      <c r="G18" s="1477"/>
      <c r="H18" s="1477"/>
      <c r="I18" s="1477"/>
      <c r="J18" s="1477"/>
      <c r="K18" s="1477"/>
      <c r="L18" s="1477"/>
      <c r="M18" s="1477"/>
      <c r="N18" s="1477"/>
      <c r="O18" s="1478"/>
    </row>
    <row r="19" spans="1:15" ht="14.25" x14ac:dyDescent="0.2">
      <c r="A19" s="85">
        <v>11</v>
      </c>
      <c r="B19" s="28" t="s">
        <v>895</v>
      </c>
      <c r="C19" s="1476"/>
      <c r="D19" s="1477"/>
      <c r="E19" s="1477"/>
      <c r="F19" s="1477"/>
      <c r="G19" s="1477"/>
      <c r="H19" s="1477"/>
      <c r="I19" s="1477"/>
      <c r="J19" s="1477"/>
      <c r="K19" s="1477"/>
      <c r="L19" s="1477"/>
      <c r="M19" s="1477"/>
      <c r="N19" s="1477"/>
      <c r="O19" s="1478"/>
    </row>
    <row r="20" spans="1:15" ht="14.25" x14ac:dyDescent="0.2">
      <c r="A20" s="85">
        <v>12</v>
      </c>
      <c r="B20" s="28" t="s">
        <v>896</v>
      </c>
      <c r="C20" s="1476"/>
      <c r="D20" s="1477"/>
      <c r="E20" s="1477"/>
      <c r="F20" s="1477"/>
      <c r="G20" s="1477"/>
      <c r="H20" s="1477"/>
      <c r="I20" s="1477"/>
      <c r="J20" s="1477"/>
      <c r="K20" s="1477"/>
      <c r="L20" s="1477"/>
      <c r="M20" s="1477"/>
      <c r="N20" s="1477"/>
      <c r="O20" s="1478"/>
    </row>
    <row r="21" spans="1:15" ht="14.25" x14ac:dyDescent="0.2">
      <c r="A21" s="85">
        <v>13</v>
      </c>
      <c r="B21" s="28" t="s">
        <v>897</v>
      </c>
      <c r="C21" s="1476"/>
      <c r="D21" s="1477"/>
      <c r="E21" s="1477"/>
      <c r="F21" s="1477"/>
      <c r="G21" s="1477"/>
      <c r="H21" s="1477"/>
      <c r="I21" s="1477"/>
      <c r="J21" s="1477"/>
      <c r="K21" s="1477"/>
      <c r="L21" s="1477"/>
      <c r="M21" s="1477"/>
      <c r="N21" s="1477"/>
      <c r="O21" s="1478"/>
    </row>
    <row r="22" spans="1:15" ht="14.25" x14ac:dyDescent="0.2">
      <c r="A22" s="85">
        <v>14</v>
      </c>
      <c r="B22" s="28" t="s">
        <v>898</v>
      </c>
      <c r="C22" s="1476"/>
      <c r="D22" s="1477"/>
      <c r="E22" s="1477"/>
      <c r="F22" s="1477"/>
      <c r="G22" s="1477"/>
      <c r="H22" s="1477"/>
      <c r="I22" s="1477"/>
      <c r="J22" s="1477"/>
      <c r="K22" s="1477"/>
      <c r="L22" s="1477"/>
      <c r="M22" s="1477"/>
      <c r="N22" s="1477"/>
      <c r="O22" s="1478"/>
    </row>
    <row r="23" spans="1:15" ht="14.25" x14ac:dyDescent="0.2">
      <c r="A23" s="85">
        <v>15</v>
      </c>
      <c r="B23" s="28" t="s">
        <v>899</v>
      </c>
      <c r="C23" s="1476"/>
      <c r="D23" s="1477"/>
      <c r="E23" s="1477"/>
      <c r="F23" s="1477"/>
      <c r="G23" s="1477"/>
      <c r="H23" s="1477"/>
      <c r="I23" s="1477"/>
      <c r="J23" s="1477"/>
      <c r="K23" s="1477"/>
      <c r="L23" s="1477"/>
      <c r="M23" s="1477"/>
      <c r="N23" s="1477"/>
      <c r="O23" s="1478"/>
    </row>
    <row r="24" spans="1:15" ht="14.25" x14ac:dyDescent="0.2">
      <c r="A24" s="85">
        <v>16</v>
      </c>
      <c r="B24" s="28" t="s">
        <v>900</v>
      </c>
      <c r="C24" s="1476"/>
      <c r="D24" s="1477"/>
      <c r="E24" s="1477"/>
      <c r="F24" s="1477"/>
      <c r="G24" s="1477"/>
      <c r="H24" s="1477"/>
      <c r="I24" s="1477"/>
      <c r="J24" s="1477"/>
      <c r="K24" s="1477"/>
      <c r="L24" s="1477"/>
      <c r="M24" s="1477"/>
      <c r="N24" s="1477"/>
      <c r="O24" s="1478"/>
    </row>
    <row r="25" spans="1:15" ht="14.25" x14ac:dyDescent="0.2">
      <c r="A25" s="85">
        <v>17</v>
      </c>
      <c r="B25" s="28" t="s">
        <v>901</v>
      </c>
      <c r="C25" s="1476"/>
      <c r="D25" s="1477"/>
      <c r="E25" s="1477"/>
      <c r="F25" s="1477"/>
      <c r="G25" s="1477"/>
      <c r="H25" s="1477"/>
      <c r="I25" s="1477"/>
      <c r="J25" s="1477"/>
      <c r="K25" s="1477"/>
      <c r="L25" s="1477"/>
      <c r="M25" s="1477"/>
      <c r="N25" s="1477"/>
      <c r="O25" s="1478"/>
    </row>
    <row r="26" spans="1:15" ht="14.25" x14ac:dyDescent="0.2">
      <c r="A26" s="85">
        <v>18</v>
      </c>
      <c r="B26" s="28" t="s">
        <v>902</v>
      </c>
      <c r="C26" s="1476"/>
      <c r="D26" s="1477"/>
      <c r="E26" s="1477"/>
      <c r="F26" s="1477"/>
      <c r="G26" s="1477"/>
      <c r="H26" s="1477"/>
      <c r="I26" s="1477"/>
      <c r="J26" s="1477"/>
      <c r="K26" s="1477"/>
      <c r="L26" s="1477"/>
      <c r="M26" s="1477"/>
      <c r="N26" s="1477"/>
      <c r="O26" s="1478"/>
    </row>
    <row r="27" spans="1:15" ht="14.25" x14ac:dyDescent="0.2">
      <c r="A27" s="85">
        <v>19</v>
      </c>
      <c r="B27" s="28" t="s">
        <v>903</v>
      </c>
      <c r="C27" s="1476"/>
      <c r="D27" s="1477"/>
      <c r="E27" s="1477"/>
      <c r="F27" s="1477"/>
      <c r="G27" s="1477"/>
      <c r="H27" s="1477"/>
      <c r="I27" s="1477"/>
      <c r="J27" s="1477"/>
      <c r="K27" s="1477"/>
      <c r="L27" s="1477"/>
      <c r="M27" s="1477"/>
      <c r="N27" s="1477"/>
      <c r="O27" s="1478"/>
    </row>
    <row r="28" spans="1:15" ht="14.25" x14ac:dyDescent="0.2">
      <c r="A28" s="85">
        <v>20</v>
      </c>
      <c r="B28" s="28" t="s">
        <v>904</v>
      </c>
      <c r="C28" s="1479"/>
      <c r="D28" s="1480"/>
      <c r="E28" s="1480"/>
      <c r="F28" s="1480"/>
      <c r="G28" s="1480"/>
      <c r="H28" s="1480"/>
      <c r="I28" s="1480"/>
      <c r="J28" s="1480"/>
      <c r="K28" s="1480"/>
      <c r="L28" s="1480"/>
      <c r="M28" s="1480"/>
      <c r="N28" s="1480"/>
      <c r="O28" s="1481"/>
    </row>
    <row r="29" spans="1:15" x14ac:dyDescent="0.2">
      <c r="A29" s="1482" t="s">
        <v>17</v>
      </c>
      <c r="B29" s="1483"/>
      <c r="C29" s="16"/>
      <c r="D29" s="16"/>
      <c r="E29" s="16"/>
      <c r="F29" s="16"/>
      <c r="G29" s="16"/>
      <c r="H29" s="16"/>
      <c r="I29" s="16"/>
      <c r="J29" s="16"/>
      <c r="K29" s="16"/>
      <c r="L29" s="16"/>
      <c r="M29" s="16"/>
      <c r="N29" s="16"/>
      <c r="O29" s="16"/>
    </row>
    <row r="31" spans="1:15" x14ac:dyDescent="0.2">
      <c r="A31" s="57"/>
      <c r="B31" s="57"/>
      <c r="C31" s="57"/>
      <c r="D31" s="57"/>
      <c r="L31" s="1299"/>
      <c r="M31" s="1299"/>
      <c r="N31" s="1299"/>
      <c r="O31" s="1299"/>
    </row>
    <row r="32" spans="1:15" x14ac:dyDescent="0.2">
      <c r="A32" s="57"/>
      <c r="B32" s="57"/>
      <c r="C32" s="57"/>
      <c r="D32" s="57"/>
      <c r="L32" s="1299" t="s">
        <v>13</v>
      </c>
      <c r="M32" s="1299"/>
      <c r="N32" s="1299"/>
      <c r="O32" s="1299"/>
    </row>
    <row r="33" spans="1:15" x14ac:dyDescent="0.2">
      <c r="A33" s="57"/>
      <c r="B33" s="57"/>
      <c r="C33" s="57"/>
      <c r="D33" s="57"/>
      <c r="L33" s="1299" t="s">
        <v>86</v>
      </c>
      <c r="M33" s="1299"/>
      <c r="N33" s="1299"/>
      <c r="O33" s="1299"/>
    </row>
    <row r="34" spans="1:15" x14ac:dyDescent="0.2">
      <c r="A34" s="57" t="s">
        <v>11</v>
      </c>
      <c r="C34" s="57"/>
      <c r="D34" s="57"/>
      <c r="L34" s="1383"/>
      <c r="M34" s="1383"/>
      <c r="N34" s="1383"/>
      <c r="O34" s="59"/>
    </row>
  </sheetData>
  <mergeCells count="22">
    <mergeCell ref="A29:B29"/>
    <mergeCell ref="N3:O3"/>
    <mergeCell ref="A1:N1"/>
    <mergeCell ref="A2:O2"/>
    <mergeCell ref="M5:O5"/>
    <mergeCell ref="A6:A7"/>
    <mergeCell ref="B6:B7"/>
    <mergeCell ref="C6:C7"/>
    <mergeCell ref="D6:D7"/>
    <mergeCell ref="E6:E7"/>
    <mergeCell ref="A4:O4"/>
    <mergeCell ref="F6:F7"/>
    <mergeCell ref="L32:O32"/>
    <mergeCell ref="L33:O33"/>
    <mergeCell ref="L34:N34"/>
    <mergeCell ref="G6:G7"/>
    <mergeCell ref="H6:I6"/>
    <mergeCell ref="J6:K6"/>
    <mergeCell ref="L6:M6"/>
    <mergeCell ref="N6:O6"/>
    <mergeCell ref="L31:O31"/>
    <mergeCell ref="C9:O28"/>
  </mergeCells>
  <printOptions horizontalCentered="1"/>
  <pageMargins left="0.5" right="0.5" top="0.23622047244094499" bottom="0" header="0.31496062992126" footer="0.31496062992126"/>
  <pageSetup paperSize="9" scale="88"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P34"/>
  <sheetViews>
    <sheetView view="pageBreakPreview" topLeftCell="E7" zoomScaleSheetLayoutView="100" workbookViewId="0">
      <selection activeCell="E7" sqref="E7:P7"/>
    </sheetView>
  </sheetViews>
  <sheetFormatPr defaultColWidth="9.140625" defaultRowHeight="12.75" x14ac:dyDescent="0.2"/>
  <cols>
    <col min="1" max="1" width="4.5703125" style="187" customWidth="1"/>
    <col min="2" max="2" width="13.5703125" style="187" customWidth="1"/>
    <col min="3" max="3" width="11" style="187" customWidth="1"/>
    <col min="4" max="4" width="13.5703125" style="187" customWidth="1"/>
    <col min="5" max="5" width="7.5703125" style="187" customWidth="1"/>
    <col min="6" max="6" width="6.28515625" style="187" customWidth="1"/>
    <col min="7" max="7" width="6.42578125" style="187" customWidth="1"/>
    <col min="8" max="9" width="5.5703125" style="187" customWidth="1"/>
    <col min="10" max="10" width="6" style="187" customWidth="1"/>
    <col min="11" max="11" width="6.28515625" style="187" customWidth="1"/>
    <col min="12" max="12" width="6.42578125" style="187" customWidth="1"/>
    <col min="13" max="13" width="8.28515625" style="187" customWidth="1"/>
    <col min="14" max="14" width="9.85546875" style="187" customWidth="1"/>
    <col min="15" max="15" width="10" style="187" customWidth="1"/>
    <col min="16" max="16" width="11.28515625" style="187" customWidth="1"/>
    <col min="17" max="16384" width="9.140625" style="187"/>
  </cols>
  <sheetData>
    <row r="1" spans="1:16" ht="13.5" customHeight="1" x14ac:dyDescent="0.2">
      <c r="H1" s="1138"/>
      <c r="I1" s="1138"/>
      <c r="L1" s="1489" t="s">
        <v>515</v>
      </c>
      <c r="M1" s="1489"/>
    </row>
    <row r="2" spans="1:16" x14ac:dyDescent="0.2">
      <c r="D2" s="1138" t="s">
        <v>467</v>
      </c>
      <c r="E2" s="1138"/>
      <c r="F2" s="1138"/>
      <c r="G2" s="1138"/>
      <c r="H2" s="230"/>
      <c r="I2" s="230"/>
      <c r="L2" s="494"/>
    </row>
    <row r="3" spans="1:16" s="444" customFormat="1" ht="15.75" x14ac:dyDescent="0.2">
      <c r="A3" s="1490" t="s">
        <v>738</v>
      </c>
      <c r="B3" s="1490"/>
      <c r="C3" s="1490"/>
      <c r="D3" s="1490"/>
      <c r="E3" s="1490"/>
      <c r="F3" s="1490"/>
      <c r="G3" s="1490"/>
      <c r="H3" s="1490"/>
      <c r="I3" s="1490"/>
      <c r="J3" s="1490"/>
      <c r="K3" s="1490"/>
      <c r="L3" s="1490"/>
      <c r="M3" s="1490"/>
    </row>
    <row r="4" spans="1:16" s="444" customFormat="1" ht="20.25" customHeight="1" x14ac:dyDescent="0.2">
      <c r="A4" s="1490" t="s">
        <v>857</v>
      </c>
      <c r="B4" s="1490"/>
      <c r="C4" s="1490"/>
      <c r="D4" s="1490"/>
      <c r="E4" s="1490"/>
      <c r="F4" s="1490"/>
      <c r="G4" s="1490"/>
      <c r="H4" s="1490"/>
      <c r="I4" s="1490"/>
      <c r="J4" s="1490"/>
      <c r="K4" s="1490"/>
      <c r="L4" s="1490"/>
      <c r="M4" s="1490"/>
    </row>
    <row r="5" spans="1:16" ht="13.5" customHeight="1" x14ac:dyDescent="0.2">
      <c r="A5" s="1138" t="s">
        <v>157</v>
      </c>
      <c r="B5" s="1138"/>
      <c r="C5" s="1138"/>
      <c r="D5" s="445"/>
      <c r="E5" s="445"/>
      <c r="F5" s="445"/>
      <c r="G5" s="445"/>
      <c r="H5" s="445"/>
      <c r="I5" s="445"/>
      <c r="J5" s="445"/>
    </row>
    <row r="6" spans="1:16" s="445" customFormat="1" ht="15" customHeight="1" x14ac:dyDescent="0.2">
      <c r="A6" s="187"/>
      <c r="B6" s="187"/>
      <c r="C6" s="187"/>
      <c r="D6" s="187"/>
      <c r="E6" s="187"/>
      <c r="F6" s="187"/>
      <c r="G6" s="187"/>
      <c r="H6" s="187"/>
      <c r="I6" s="187"/>
      <c r="J6" s="187"/>
      <c r="K6" s="1494" t="s">
        <v>823</v>
      </c>
      <c r="L6" s="1494"/>
      <c r="M6" s="1494"/>
      <c r="N6" s="1494"/>
      <c r="O6" s="1494"/>
      <c r="P6" s="1494"/>
    </row>
    <row r="7" spans="1:16" s="445" customFormat="1" ht="20.25" customHeight="1" x14ac:dyDescent="0.2">
      <c r="A7" s="1260" t="s">
        <v>74</v>
      </c>
      <c r="B7" s="1260" t="s">
        <v>3</v>
      </c>
      <c r="C7" s="1492" t="s">
        <v>265</v>
      </c>
      <c r="D7" s="1492" t="s">
        <v>266</v>
      </c>
      <c r="E7" s="1495" t="s">
        <v>267</v>
      </c>
      <c r="F7" s="1495"/>
      <c r="G7" s="1495"/>
      <c r="H7" s="1495"/>
      <c r="I7" s="1495"/>
      <c r="J7" s="1495"/>
      <c r="K7" s="1495"/>
      <c r="L7" s="1495"/>
      <c r="M7" s="1495"/>
      <c r="N7" s="1495"/>
      <c r="O7" s="1495"/>
      <c r="P7" s="1495"/>
    </row>
    <row r="8" spans="1:16" s="445" customFormat="1" ht="46.5" customHeight="1" x14ac:dyDescent="0.2">
      <c r="A8" s="1491"/>
      <c r="B8" s="1491"/>
      <c r="C8" s="1493"/>
      <c r="D8" s="1493"/>
      <c r="E8" s="240" t="s">
        <v>816</v>
      </c>
      <c r="F8" s="240" t="s">
        <v>268</v>
      </c>
      <c r="G8" s="240" t="s">
        <v>269</v>
      </c>
      <c r="H8" s="240" t="s">
        <v>270</v>
      </c>
      <c r="I8" s="240" t="s">
        <v>271</v>
      </c>
      <c r="J8" s="240" t="s">
        <v>272</v>
      </c>
      <c r="K8" s="240" t="s">
        <v>273</v>
      </c>
      <c r="L8" s="240" t="s">
        <v>274</v>
      </c>
      <c r="M8" s="240" t="s">
        <v>817</v>
      </c>
      <c r="N8" s="240" t="s">
        <v>818</v>
      </c>
      <c r="O8" s="240" t="s">
        <v>819</v>
      </c>
      <c r="P8" s="240" t="s">
        <v>820</v>
      </c>
    </row>
    <row r="9" spans="1:16" s="445" customFormat="1" ht="12.75" customHeight="1" x14ac:dyDescent="0.2">
      <c r="A9" s="90">
        <v>1</v>
      </c>
      <c r="B9" s="90">
        <v>2</v>
      </c>
      <c r="C9" s="90">
        <v>3</v>
      </c>
      <c r="D9" s="90">
        <v>4</v>
      </c>
      <c r="E9" s="90">
        <v>5</v>
      </c>
      <c r="F9" s="90">
        <v>6</v>
      </c>
      <c r="G9" s="90">
        <v>7</v>
      </c>
      <c r="H9" s="90">
        <v>8</v>
      </c>
      <c r="I9" s="90">
        <v>9</v>
      </c>
      <c r="J9" s="90">
        <v>10</v>
      </c>
      <c r="K9" s="90">
        <v>11</v>
      </c>
      <c r="L9" s="90">
        <v>12</v>
      </c>
      <c r="M9" s="90">
        <v>13</v>
      </c>
      <c r="N9" s="90">
        <v>14</v>
      </c>
      <c r="O9" s="90">
        <v>15</v>
      </c>
      <c r="P9" s="90">
        <v>16</v>
      </c>
    </row>
    <row r="10" spans="1:16" ht="16.899999999999999" customHeight="1" x14ac:dyDescent="0.2">
      <c r="A10" s="149">
        <v>1</v>
      </c>
      <c r="B10" s="149" t="s">
        <v>945</v>
      </c>
      <c r="C10" s="149">
        <v>1438</v>
      </c>
      <c r="D10" s="149">
        <v>1399</v>
      </c>
      <c r="E10" s="149">
        <v>1274</v>
      </c>
      <c r="F10" s="149">
        <v>1259</v>
      </c>
      <c r="G10" s="149">
        <v>1258</v>
      </c>
      <c r="H10" s="149">
        <v>1258</v>
      </c>
      <c r="I10" s="149">
        <v>1258</v>
      </c>
      <c r="J10" s="149">
        <v>1255</v>
      </c>
      <c r="K10" s="149">
        <v>1254</v>
      </c>
      <c r="L10" s="149">
        <v>1253</v>
      </c>
      <c r="M10" s="149">
        <v>1252</v>
      </c>
      <c r="N10" s="149">
        <v>1041</v>
      </c>
      <c r="O10" s="149">
        <v>798</v>
      </c>
      <c r="P10" s="149">
        <v>319</v>
      </c>
    </row>
    <row r="11" spans="1:16" ht="16.899999999999999" customHeight="1" x14ac:dyDescent="0.2">
      <c r="A11" s="149">
        <v>2</v>
      </c>
      <c r="B11" s="493" t="s">
        <v>946</v>
      </c>
      <c r="C11" s="149">
        <v>1227</v>
      </c>
      <c r="D11" s="149">
        <v>97</v>
      </c>
      <c r="E11" s="149">
        <v>0</v>
      </c>
      <c r="F11" s="149">
        <v>0</v>
      </c>
      <c r="G11" s="149">
        <v>0</v>
      </c>
      <c r="H11" s="149">
        <v>0</v>
      </c>
      <c r="I11" s="149">
        <v>0</v>
      </c>
      <c r="J11" s="149">
        <v>0</v>
      </c>
      <c r="K11" s="149">
        <v>0</v>
      </c>
      <c r="L11" s="149">
        <v>0</v>
      </c>
      <c r="M11" s="149">
        <v>0</v>
      </c>
      <c r="N11" s="149">
        <v>0</v>
      </c>
      <c r="O11" s="149">
        <v>0</v>
      </c>
      <c r="P11" s="149">
        <v>0</v>
      </c>
    </row>
    <row r="12" spans="1:16" ht="16.899999999999999" customHeight="1" x14ac:dyDescent="0.2">
      <c r="A12" s="149">
        <v>3</v>
      </c>
      <c r="B12" s="493" t="s">
        <v>947</v>
      </c>
      <c r="C12" s="149">
        <v>766</v>
      </c>
      <c r="D12" s="149">
        <v>0</v>
      </c>
      <c r="E12" s="149">
        <v>0</v>
      </c>
      <c r="F12" s="149">
        <v>0</v>
      </c>
      <c r="G12" s="149">
        <v>0</v>
      </c>
      <c r="H12" s="149">
        <v>0</v>
      </c>
      <c r="I12" s="149">
        <v>0</v>
      </c>
      <c r="J12" s="149">
        <v>0</v>
      </c>
      <c r="K12" s="149">
        <v>0</v>
      </c>
      <c r="L12" s="149">
        <v>0</v>
      </c>
      <c r="M12" s="149">
        <v>0</v>
      </c>
      <c r="N12" s="149">
        <v>0</v>
      </c>
      <c r="O12" s="149">
        <v>0</v>
      </c>
      <c r="P12" s="149">
        <v>0</v>
      </c>
    </row>
    <row r="13" spans="1:16" s="446" customFormat="1" ht="16.899999999999999" customHeight="1" x14ac:dyDescent="0.2">
      <c r="A13" s="149">
        <v>4</v>
      </c>
      <c r="B13" s="493" t="s">
        <v>948</v>
      </c>
      <c r="C13" s="149">
        <v>1869</v>
      </c>
      <c r="D13" s="149">
        <v>845</v>
      </c>
      <c r="E13" s="149">
        <v>453</v>
      </c>
      <c r="F13" s="149">
        <v>362</v>
      </c>
      <c r="G13" s="149">
        <v>278</v>
      </c>
      <c r="H13" s="149">
        <v>178</v>
      </c>
      <c r="I13" s="149">
        <v>118</v>
      </c>
      <c r="J13" s="149">
        <v>105</v>
      </c>
      <c r="K13" s="149">
        <v>105</v>
      </c>
      <c r="L13" s="149">
        <v>105</v>
      </c>
      <c r="M13" s="149">
        <v>105</v>
      </c>
      <c r="N13" s="149">
        <v>105</v>
      </c>
      <c r="O13" s="149">
        <v>105</v>
      </c>
      <c r="P13" s="149">
        <v>104</v>
      </c>
    </row>
    <row r="14" spans="1:16" s="446" customFormat="1" ht="16.899999999999999" customHeight="1" x14ac:dyDescent="0.2">
      <c r="A14" s="149">
        <v>5</v>
      </c>
      <c r="B14" s="493" t="s">
        <v>949</v>
      </c>
      <c r="C14" s="149">
        <v>1215</v>
      </c>
      <c r="D14" s="149">
        <v>701</v>
      </c>
      <c r="E14" s="149">
        <v>582</v>
      </c>
      <c r="F14" s="149">
        <v>488</v>
      </c>
      <c r="G14" s="149">
        <v>315</v>
      </c>
      <c r="H14" s="149">
        <v>229</v>
      </c>
      <c r="I14" s="149">
        <v>227</v>
      </c>
      <c r="J14" s="149">
        <v>207</v>
      </c>
      <c r="K14" s="149">
        <v>177</v>
      </c>
      <c r="L14" s="149">
        <v>172</v>
      </c>
      <c r="M14" s="149">
        <v>170</v>
      </c>
      <c r="N14" s="149">
        <v>156</v>
      </c>
      <c r="O14" s="149">
        <v>47</v>
      </c>
      <c r="P14" s="149"/>
    </row>
    <row r="15" spans="1:16" s="446" customFormat="1" ht="16.899999999999999" customHeight="1" x14ac:dyDescent="0.2">
      <c r="A15" s="149">
        <v>6</v>
      </c>
      <c r="B15" s="493" t="s">
        <v>950</v>
      </c>
      <c r="C15" s="149">
        <v>543</v>
      </c>
      <c r="D15" s="149">
        <v>131</v>
      </c>
      <c r="E15" s="149">
        <v>131</v>
      </c>
      <c r="F15" s="149">
        <v>131</v>
      </c>
      <c r="G15" s="149">
        <v>131</v>
      </c>
      <c r="H15" s="149">
        <v>0</v>
      </c>
      <c r="I15" s="149">
        <v>0</v>
      </c>
      <c r="J15" s="149">
        <v>0</v>
      </c>
      <c r="K15" s="149">
        <v>0</v>
      </c>
      <c r="L15" s="149">
        <v>0</v>
      </c>
      <c r="M15" s="149">
        <v>0</v>
      </c>
      <c r="N15" s="149">
        <v>0</v>
      </c>
      <c r="O15" s="149">
        <v>0</v>
      </c>
      <c r="P15" s="149">
        <v>0</v>
      </c>
    </row>
    <row r="16" spans="1:16" ht="16.899999999999999" customHeight="1" x14ac:dyDescent="0.2">
      <c r="A16" s="149">
        <v>7</v>
      </c>
      <c r="B16" s="493" t="s">
        <v>951</v>
      </c>
      <c r="C16" s="149">
        <v>1498</v>
      </c>
      <c r="D16" s="149">
        <v>1491</v>
      </c>
      <c r="E16" s="149">
        <v>1472</v>
      </c>
      <c r="F16" s="149">
        <v>1472</v>
      </c>
      <c r="G16" s="149">
        <v>1445</v>
      </c>
      <c r="H16" s="149">
        <v>1444</v>
      </c>
      <c r="I16" s="149">
        <v>1444</v>
      </c>
      <c r="J16" s="149">
        <v>1374</v>
      </c>
      <c r="K16" s="149">
        <v>1240</v>
      </c>
      <c r="L16" s="149">
        <v>1090</v>
      </c>
      <c r="M16" s="149">
        <v>1090</v>
      </c>
      <c r="N16" s="149">
        <v>951</v>
      </c>
      <c r="O16" s="149">
        <v>670</v>
      </c>
      <c r="P16" s="149">
        <v>313</v>
      </c>
    </row>
    <row r="17" spans="1:16" ht="16.899999999999999" customHeight="1" x14ac:dyDescent="0.2">
      <c r="A17" s="149">
        <v>8</v>
      </c>
      <c r="B17" s="493" t="s">
        <v>952</v>
      </c>
      <c r="C17" s="149">
        <v>1387</v>
      </c>
      <c r="D17" s="149">
        <v>1143</v>
      </c>
      <c r="E17" s="149">
        <v>1112</v>
      </c>
      <c r="F17" s="149">
        <v>1087</v>
      </c>
      <c r="G17" s="149">
        <v>1084</v>
      </c>
      <c r="H17" s="149">
        <v>1022</v>
      </c>
      <c r="I17" s="149">
        <v>1013</v>
      </c>
      <c r="J17" s="149">
        <v>994</v>
      </c>
      <c r="K17" s="149">
        <v>986</v>
      </c>
      <c r="L17" s="149">
        <v>908</v>
      </c>
      <c r="M17" s="149">
        <v>840</v>
      </c>
      <c r="N17" s="149">
        <v>568</v>
      </c>
      <c r="O17" s="149">
        <v>393</v>
      </c>
      <c r="P17" s="149">
        <v>271</v>
      </c>
    </row>
    <row r="18" spans="1:16" ht="16.899999999999999" customHeight="1" x14ac:dyDescent="0.2">
      <c r="A18" s="149">
        <v>9</v>
      </c>
      <c r="B18" s="493" t="s">
        <v>953</v>
      </c>
      <c r="C18" s="149">
        <v>784</v>
      </c>
      <c r="D18" s="149">
        <v>610</v>
      </c>
      <c r="E18" s="149">
        <v>416</v>
      </c>
      <c r="F18" s="149">
        <v>415</v>
      </c>
      <c r="G18" s="149">
        <v>413</v>
      </c>
      <c r="H18" s="149">
        <v>344</v>
      </c>
      <c r="I18" s="149">
        <v>300</v>
      </c>
      <c r="J18" s="149">
        <v>300</v>
      </c>
      <c r="K18" s="149">
        <v>300</v>
      </c>
      <c r="L18" s="149">
        <v>157</v>
      </c>
      <c r="M18" s="149">
        <v>155</v>
      </c>
      <c r="N18" s="149">
        <v>125</v>
      </c>
      <c r="O18" s="149">
        <v>1</v>
      </c>
      <c r="P18" s="149"/>
    </row>
    <row r="19" spans="1:16" ht="16.899999999999999" customHeight="1" x14ac:dyDescent="0.2">
      <c r="A19" s="149">
        <v>10</v>
      </c>
      <c r="B19" s="493" t="s">
        <v>954</v>
      </c>
      <c r="C19" s="149">
        <v>781</v>
      </c>
      <c r="D19" s="149">
        <v>0</v>
      </c>
      <c r="E19" s="149">
        <v>0</v>
      </c>
      <c r="F19" s="149">
        <v>0</v>
      </c>
      <c r="G19" s="149">
        <v>0</v>
      </c>
      <c r="H19" s="149">
        <v>0</v>
      </c>
      <c r="I19" s="149">
        <v>0</v>
      </c>
      <c r="J19" s="149">
        <v>0</v>
      </c>
      <c r="K19" s="149">
        <v>0</v>
      </c>
      <c r="L19" s="149">
        <v>0</v>
      </c>
      <c r="M19" s="149">
        <v>0</v>
      </c>
      <c r="N19" s="149">
        <v>0</v>
      </c>
      <c r="O19" s="149">
        <v>0</v>
      </c>
      <c r="P19" s="149">
        <v>0</v>
      </c>
    </row>
    <row r="20" spans="1:16" ht="16.899999999999999" customHeight="1" x14ac:dyDescent="0.2">
      <c r="A20" s="149">
        <v>11</v>
      </c>
      <c r="B20" s="493" t="s">
        <v>955</v>
      </c>
      <c r="C20" s="149">
        <v>1786</v>
      </c>
      <c r="D20" s="149">
        <v>31</v>
      </c>
      <c r="E20" s="149">
        <v>16</v>
      </c>
      <c r="F20" s="149">
        <v>15</v>
      </c>
      <c r="G20" s="149">
        <v>12</v>
      </c>
      <c r="H20" s="149">
        <v>10</v>
      </c>
      <c r="I20" s="149">
        <v>1</v>
      </c>
      <c r="J20" s="149">
        <v>1</v>
      </c>
      <c r="K20" s="149">
        <v>1</v>
      </c>
      <c r="L20" s="149">
        <v>1</v>
      </c>
      <c r="M20" s="149">
        <v>1</v>
      </c>
      <c r="N20" s="149">
        <v>0</v>
      </c>
      <c r="O20" s="149">
        <v>0</v>
      </c>
      <c r="P20" s="149">
        <v>0</v>
      </c>
    </row>
    <row r="21" spans="1:16" ht="16.899999999999999" customHeight="1" x14ac:dyDescent="0.2">
      <c r="A21" s="149">
        <v>12</v>
      </c>
      <c r="B21" s="493" t="s">
        <v>956</v>
      </c>
      <c r="C21" s="149">
        <v>1472</v>
      </c>
      <c r="D21" s="149">
        <v>1368</v>
      </c>
      <c r="E21" s="149">
        <v>1295</v>
      </c>
      <c r="F21" s="149">
        <v>1135</v>
      </c>
      <c r="G21" s="149">
        <v>1078</v>
      </c>
      <c r="H21" s="149">
        <v>994</v>
      </c>
      <c r="I21" s="149">
        <v>970</v>
      </c>
      <c r="J21" s="149">
        <v>965</v>
      </c>
      <c r="K21" s="149">
        <v>810</v>
      </c>
      <c r="L21" s="149">
        <v>595</v>
      </c>
      <c r="M21" s="149">
        <v>593</v>
      </c>
      <c r="N21" s="149">
        <v>591</v>
      </c>
      <c r="O21" s="149">
        <v>306</v>
      </c>
      <c r="P21" s="149">
        <v>149</v>
      </c>
    </row>
    <row r="22" spans="1:16" ht="16.899999999999999" customHeight="1" x14ac:dyDescent="0.2">
      <c r="A22" s="149">
        <v>13</v>
      </c>
      <c r="B22" s="493" t="s">
        <v>957</v>
      </c>
      <c r="C22" s="149">
        <v>811</v>
      </c>
      <c r="D22" s="149">
        <v>240</v>
      </c>
      <c r="E22" s="149">
        <v>196</v>
      </c>
      <c r="F22" s="149">
        <v>11</v>
      </c>
      <c r="G22" s="149">
        <v>0</v>
      </c>
      <c r="H22" s="149">
        <v>0</v>
      </c>
      <c r="I22" s="149">
        <v>0</v>
      </c>
      <c r="J22" s="149">
        <v>0</v>
      </c>
      <c r="K22" s="149">
        <v>0</v>
      </c>
      <c r="L22" s="149">
        <v>0</v>
      </c>
      <c r="M22" s="149">
        <v>0</v>
      </c>
      <c r="N22" s="149">
        <v>0</v>
      </c>
      <c r="O22" s="149">
        <v>0</v>
      </c>
      <c r="P22" s="149">
        <v>0</v>
      </c>
    </row>
    <row r="23" spans="1:16" ht="16.899999999999999" customHeight="1" x14ac:dyDescent="0.2">
      <c r="A23" s="149">
        <v>14</v>
      </c>
      <c r="B23" s="493" t="s">
        <v>958</v>
      </c>
      <c r="C23" s="149">
        <v>1690</v>
      </c>
      <c r="D23" s="149">
        <v>861</v>
      </c>
      <c r="E23" s="149">
        <v>711</v>
      </c>
      <c r="F23" s="149">
        <v>680</v>
      </c>
      <c r="G23" s="149">
        <v>680</v>
      </c>
      <c r="H23" s="149">
        <v>521</v>
      </c>
      <c r="I23" s="149">
        <v>518</v>
      </c>
      <c r="J23" s="149">
        <v>473</v>
      </c>
      <c r="K23" s="149">
        <v>397</v>
      </c>
      <c r="L23" s="149">
        <v>397</v>
      </c>
      <c r="M23" s="149">
        <v>396</v>
      </c>
      <c r="N23" s="149">
        <v>238</v>
      </c>
      <c r="O23" s="149">
        <v>231</v>
      </c>
      <c r="P23" s="149"/>
    </row>
    <row r="24" spans="1:16" ht="16.899999999999999" customHeight="1" x14ac:dyDescent="0.2">
      <c r="A24" s="149">
        <v>15</v>
      </c>
      <c r="B24" s="493" t="s">
        <v>959</v>
      </c>
      <c r="C24" s="149">
        <v>859</v>
      </c>
      <c r="D24" s="149">
        <v>412</v>
      </c>
      <c r="E24" s="149">
        <v>311</v>
      </c>
      <c r="F24" s="149">
        <v>267</v>
      </c>
      <c r="G24" s="149">
        <v>176</v>
      </c>
      <c r="H24" s="149">
        <v>1</v>
      </c>
      <c r="I24" s="149">
        <v>0</v>
      </c>
      <c r="J24" s="149">
        <v>0</v>
      </c>
      <c r="K24" s="149">
        <v>0</v>
      </c>
      <c r="L24" s="149">
        <v>0</v>
      </c>
      <c r="M24" s="149">
        <v>0</v>
      </c>
      <c r="N24" s="149">
        <v>0</v>
      </c>
      <c r="O24" s="149"/>
      <c r="P24" s="149">
        <v>0</v>
      </c>
    </row>
    <row r="25" spans="1:16" ht="16.899999999999999" customHeight="1" x14ac:dyDescent="0.2">
      <c r="A25" s="149">
        <v>16</v>
      </c>
      <c r="B25" s="493" t="s">
        <v>960</v>
      </c>
      <c r="C25" s="149">
        <v>1116</v>
      </c>
      <c r="D25" s="149">
        <v>1115</v>
      </c>
      <c r="E25" s="149">
        <v>562</v>
      </c>
      <c r="F25" s="149">
        <v>562</v>
      </c>
      <c r="G25" s="149">
        <v>562</v>
      </c>
      <c r="H25" s="149">
        <v>560</v>
      </c>
      <c r="I25" s="149">
        <v>557</v>
      </c>
      <c r="J25" s="149">
        <v>432</v>
      </c>
      <c r="K25" s="149">
        <v>314</v>
      </c>
      <c r="L25" s="149">
        <v>313</v>
      </c>
      <c r="M25" s="149">
        <v>313</v>
      </c>
      <c r="N25" s="149">
        <v>147</v>
      </c>
      <c r="O25" s="149">
        <v>3</v>
      </c>
      <c r="P25" s="149">
        <v>3</v>
      </c>
    </row>
    <row r="26" spans="1:16" ht="16.899999999999999" customHeight="1" x14ac:dyDescent="0.2">
      <c r="A26" s="149">
        <v>17</v>
      </c>
      <c r="B26" s="493" t="s">
        <v>961</v>
      </c>
      <c r="C26" s="149">
        <v>460</v>
      </c>
      <c r="D26" s="149">
        <v>419</v>
      </c>
      <c r="E26" s="149">
        <v>377</v>
      </c>
      <c r="F26" s="149">
        <v>376</v>
      </c>
      <c r="G26" s="149">
        <v>306</v>
      </c>
      <c r="H26" s="149">
        <v>306</v>
      </c>
      <c r="I26" s="149">
        <v>306</v>
      </c>
      <c r="J26" s="149">
        <v>296</v>
      </c>
      <c r="K26" s="149">
        <v>295</v>
      </c>
      <c r="L26" s="149">
        <v>218</v>
      </c>
      <c r="M26" s="149">
        <v>161</v>
      </c>
      <c r="N26" s="149">
        <v>92</v>
      </c>
      <c r="O26" s="149">
        <v>8</v>
      </c>
      <c r="P26" s="149">
        <v>0</v>
      </c>
    </row>
    <row r="27" spans="1:16" ht="16.899999999999999" customHeight="1" x14ac:dyDescent="0.2">
      <c r="A27" s="149">
        <v>18</v>
      </c>
      <c r="B27" s="493" t="s">
        <v>962</v>
      </c>
      <c r="C27" s="149">
        <v>518</v>
      </c>
      <c r="D27" s="149">
        <v>392</v>
      </c>
      <c r="E27" s="149">
        <v>236</v>
      </c>
      <c r="F27" s="149">
        <v>236</v>
      </c>
      <c r="G27" s="149">
        <v>236</v>
      </c>
      <c r="H27" s="149">
        <v>236</v>
      </c>
      <c r="I27" s="149">
        <v>236</v>
      </c>
      <c r="J27" s="149">
        <v>236</v>
      </c>
      <c r="K27" s="149">
        <v>236</v>
      </c>
      <c r="L27" s="149">
        <v>236</v>
      </c>
      <c r="M27" s="149">
        <v>236</v>
      </c>
      <c r="N27" s="149">
        <v>236</v>
      </c>
      <c r="O27" s="149">
        <v>181</v>
      </c>
      <c r="P27" s="149">
        <v>2</v>
      </c>
    </row>
    <row r="28" spans="1:16" ht="16.899999999999999" customHeight="1" x14ac:dyDescent="0.2">
      <c r="A28" s="149">
        <v>19</v>
      </c>
      <c r="B28" s="493" t="s">
        <v>963</v>
      </c>
      <c r="C28" s="149">
        <v>489</v>
      </c>
      <c r="D28" s="149">
        <v>148</v>
      </c>
      <c r="E28" s="149">
        <v>69</v>
      </c>
      <c r="F28" s="149">
        <v>69</v>
      </c>
      <c r="G28" s="149">
        <v>69</v>
      </c>
      <c r="H28" s="149">
        <v>67</v>
      </c>
      <c r="I28" s="149">
        <v>67</v>
      </c>
      <c r="J28" s="149">
        <v>67</v>
      </c>
      <c r="K28" s="149">
        <v>67</v>
      </c>
      <c r="L28" s="149">
        <v>67</v>
      </c>
      <c r="M28" s="149">
        <v>67</v>
      </c>
      <c r="N28" s="149">
        <v>67</v>
      </c>
      <c r="O28" s="149">
        <v>67</v>
      </c>
      <c r="P28" s="149">
        <v>1</v>
      </c>
    </row>
    <row r="29" spans="1:16" ht="16.899999999999999" customHeight="1" x14ac:dyDescent="0.2">
      <c r="A29" s="149">
        <v>20</v>
      </c>
      <c r="B29" s="493" t="s">
        <v>964</v>
      </c>
      <c r="C29" s="149">
        <v>1496</v>
      </c>
      <c r="D29" s="149">
        <v>1026</v>
      </c>
      <c r="E29" s="149">
        <v>840</v>
      </c>
      <c r="F29" s="149">
        <v>643</v>
      </c>
      <c r="G29" s="149">
        <v>604</v>
      </c>
      <c r="H29" s="149">
        <v>547</v>
      </c>
      <c r="I29" s="149">
        <v>517</v>
      </c>
      <c r="J29" s="149">
        <v>364</v>
      </c>
      <c r="K29" s="149">
        <v>307</v>
      </c>
      <c r="L29" s="149">
        <v>287</v>
      </c>
      <c r="M29" s="149">
        <v>277</v>
      </c>
      <c r="N29" s="149">
        <v>242</v>
      </c>
      <c r="O29" s="149">
        <v>192</v>
      </c>
      <c r="P29" s="149">
        <v>24</v>
      </c>
    </row>
    <row r="30" spans="1:16" ht="16.899999999999999" customHeight="1" x14ac:dyDescent="0.2">
      <c r="A30" s="1487" t="s">
        <v>17</v>
      </c>
      <c r="B30" s="1488"/>
      <c r="C30" s="240">
        <f>SUM(C10:C29)</f>
        <v>22205</v>
      </c>
      <c r="D30" s="240">
        <f t="shared" ref="D30:P30" si="0">SUM(D10:D29)</f>
        <v>12429</v>
      </c>
      <c r="E30" s="240">
        <f t="shared" si="0"/>
        <v>10053</v>
      </c>
      <c r="F30" s="240">
        <f t="shared" si="0"/>
        <v>9208</v>
      </c>
      <c r="G30" s="240">
        <f t="shared" si="0"/>
        <v>8647</v>
      </c>
      <c r="H30" s="240">
        <f t="shared" si="0"/>
        <v>7717</v>
      </c>
      <c r="I30" s="240">
        <f t="shared" si="0"/>
        <v>7532</v>
      </c>
      <c r="J30" s="240">
        <f t="shared" si="0"/>
        <v>7069</v>
      </c>
      <c r="K30" s="240">
        <f t="shared" si="0"/>
        <v>6489</v>
      </c>
      <c r="L30" s="240">
        <f t="shared" si="0"/>
        <v>5799</v>
      </c>
      <c r="M30" s="240">
        <f t="shared" si="0"/>
        <v>5656</v>
      </c>
      <c r="N30" s="240">
        <f t="shared" si="0"/>
        <v>4559</v>
      </c>
      <c r="O30" s="240">
        <f t="shared" si="0"/>
        <v>3002</v>
      </c>
      <c r="P30" s="240">
        <f t="shared" si="0"/>
        <v>1186</v>
      </c>
    </row>
    <row r="31" spans="1:16" x14ac:dyDescent="0.2">
      <c r="D31" s="155">
        <f>D30/C30</f>
        <v>0.55973879756811529</v>
      </c>
      <c r="E31" s="155">
        <f>E30/22205</f>
        <v>0.45273587029948209</v>
      </c>
      <c r="F31" s="155">
        <f t="shared" ref="F31:P31" si="1">F30/22205</f>
        <v>0.4146813780680027</v>
      </c>
      <c r="G31" s="155">
        <f t="shared" si="1"/>
        <v>0.38941679801846429</v>
      </c>
      <c r="H31" s="155">
        <f t="shared" si="1"/>
        <v>0.34753433911281245</v>
      </c>
      <c r="I31" s="155">
        <f t="shared" si="1"/>
        <v>0.33920288223373113</v>
      </c>
      <c r="J31" s="155">
        <f t="shared" si="1"/>
        <v>0.31835172258500338</v>
      </c>
      <c r="K31" s="155">
        <f t="shared" si="1"/>
        <v>0.29223147939653232</v>
      </c>
      <c r="L31" s="155">
        <f t="shared" si="1"/>
        <v>0.26115739698266155</v>
      </c>
      <c r="M31" s="155">
        <f t="shared" si="1"/>
        <v>0.25471740598964199</v>
      </c>
      <c r="N31" s="155">
        <f t="shared" si="1"/>
        <v>0.2053141184417924</v>
      </c>
      <c r="O31" s="155">
        <f t="shared" si="1"/>
        <v>0.13519477595136231</v>
      </c>
      <c r="P31" s="155">
        <f t="shared" si="1"/>
        <v>5.3411393830218416E-2</v>
      </c>
    </row>
    <row r="32" spans="1:16" x14ac:dyDescent="0.2">
      <c r="H32" s="1138"/>
      <c r="I32" s="1138"/>
      <c r="J32" s="1138"/>
      <c r="K32" s="1138"/>
      <c r="L32" s="1138"/>
      <c r="M32" s="1138"/>
    </row>
    <row r="33" spans="1:13" x14ac:dyDescent="0.2">
      <c r="H33" s="1138" t="s">
        <v>13</v>
      </c>
      <c r="I33" s="1138"/>
      <c r="J33" s="1138"/>
      <c r="K33" s="1138"/>
      <c r="L33" s="1138"/>
      <c r="M33" s="1138"/>
    </row>
    <row r="34" spans="1:13" ht="17.25" customHeight="1" x14ac:dyDescent="0.2">
      <c r="A34" s="1138" t="s">
        <v>11</v>
      </c>
      <c r="B34" s="1138"/>
      <c r="H34" s="1138" t="s">
        <v>86</v>
      </c>
      <c r="I34" s="1138"/>
      <c r="J34" s="1138"/>
      <c r="K34" s="1138"/>
      <c r="L34" s="1138"/>
      <c r="M34" s="1138"/>
    </row>
  </sheetData>
  <mergeCells count="17">
    <mergeCell ref="E7:P7"/>
    <mergeCell ref="H32:M32"/>
    <mergeCell ref="A30:B30"/>
    <mergeCell ref="A5:C5"/>
    <mergeCell ref="L1:M1"/>
    <mergeCell ref="A34:B34"/>
    <mergeCell ref="H33:M33"/>
    <mergeCell ref="H34:M34"/>
    <mergeCell ref="H1:I1"/>
    <mergeCell ref="A3:M3"/>
    <mergeCell ref="A4:M4"/>
    <mergeCell ref="A7:A8"/>
    <mergeCell ref="B7:B8"/>
    <mergeCell ref="D2:G2"/>
    <mergeCell ref="C7:C8"/>
    <mergeCell ref="D7:D8"/>
    <mergeCell ref="K6:P6"/>
  </mergeCells>
  <hyperlinks>
    <hyperlink ref="B10" r:id="rId1" display="javascript:__doPostBack('ctl00$ContentPlaceHolder1$Grd_tot_detail$ctl02$lnkbtn_name','')" xr:uid="{00000000-0004-0000-3200-000000000000}"/>
    <hyperlink ref="B11" r:id="rId2" display="javascript:__doPostBack('ctl00$ContentPlaceHolder1$Grd_tot_detail$ctl03$lnkbtn_name','')" xr:uid="{00000000-0004-0000-3200-000001000000}"/>
    <hyperlink ref="B12" r:id="rId3" display="javascript:__doPostBack('ctl00$ContentPlaceHolder1$Grd_tot_detail$ctl04$lnkbtn_name','')" xr:uid="{00000000-0004-0000-3200-000002000000}"/>
    <hyperlink ref="B13" r:id="rId4" display="javascript:__doPostBack('ctl00$ContentPlaceHolder1$Grd_tot_detail$ctl05$lnkbtn_name','')" xr:uid="{00000000-0004-0000-3200-000003000000}"/>
    <hyperlink ref="B14" r:id="rId5" display="javascript:__doPostBack('ctl00$ContentPlaceHolder1$Grd_tot_detail$ctl06$lnkbtn_name','')" xr:uid="{00000000-0004-0000-3200-000004000000}"/>
    <hyperlink ref="B15" r:id="rId6" display="javascript:__doPostBack('ctl00$ContentPlaceHolder1$Grd_tot_detail$ctl07$lnkbtn_name','')" xr:uid="{00000000-0004-0000-3200-000005000000}"/>
    <hyperlink ref="B16" r:id="rId7" display="javascript:__doPostBack('ctl00$ContentPlaceHolder1$Grd_tot_detail$ctl08$lnkbtn_name','')" xr:uid="{00000000-0004-0000-3200-000006000000}"/>
    <hyperlink ref="B17" r:id="rId8" display="javascript:__doPostBack('ctl00$ContentPlaceHolder1$Grd_tot_detail$ctl09$lnkbtn_name','')" xr:uid="{00000000-0004-0000-3200-000007000000}"/>
    <hyperlink ref="B18" r:id="rId9" display="javascript:__doPostBack('ctl00$ContentPlaceHolder1$Grd_tot_detail$ctl10$lnkbtn_name','')" xr:uid="{00000000-0004-0000-3200-000008000000}"/>
    <hyperlink ref="B19" r:id="rId10" display="javascript:__doPostBack('ctl00$ContentPlaceHolder1$Grd_tot_detail$ctl11$lnkbtn_name','')" xr:uid="{00000000-0004-0000-3200-000009000000}"/>
    <hyperlink ref="B20" r:id="rId11" display="javascript:__doPostBack('ctl00$ContentPlaceHolder1$Grd_tot_detail$ctl12$lnkbtn_name','')" xr:uid="{00000000-0004-0000-3200-00000A000000}"/>
    <hyperlink ref="B21" r:id="rId12" display="javascript:__doPostBack('ctl00$ContentPlaceHolder1$Grd_tot_detail$ctl13$lnkbtn_name','')" xr:uid="{00000000-0004-0000-3200-00000B000000}"/>
    <hyperlink ref="B22" r:id="rId13" display="javascript:__doPostBack('ctl00$ContentPlaceHolder1$Grd_tot_detail$ctl14$lnkbtn_name','')" xr:uid="{00000000-0004-0000-3200-00000C000000}"/>
    <hyperlink ref="B23" r:id="rId14" display="javascript:__doPostBack('ctl00$ContentPlaceHolder1$Grd_tot_detail$ctl15$lnkbtn_name','')" xr:uid="{00000000-0004-0000-3200-00000D000000}"/>
    <hyperlink ref="B24" r:id="rId15" display="javascript:__doPostBack('ctl00$ContentPlaceHolder1$Grd_tot_detail$ctl16$lnkbtn_name','')" xr:uid="{00000000-0004-0000-3200-00000E000000}"/>
    <hyperlink ref="B25" r:id="rId16" display="javascript:__doPostBack('ctl00$ContentPlaceHolder1$Grd_tot_detail$ctl17$lnkbtn_name','')" xr:uid="{00000000-0004-0000-3200-00000F000000}"/>
    <hyperlink ref="B26" r:id="rId17" display="javascript:__doPostBack('ctl00$ContentPlaceHolder1$Grd_tot_detail$ctl18$lnkbtn_name','')" xr:uid="{00000000-0004-0000-3200-000010000000}"/>
    <hyperlink ref="B27" r:id="rId18" display="javascript:__doPostBack('ctl00$ContentPlaceHolder1$Grd_tot_detail$ctl19$lnkbtn_name','')" xr:uid="{00000000-0004-0000-3200-000011000000}"/>
    <hyperlink ref="B28" r:id="rId19" display="javascript:__doPostBack('ctl00$ContentPlaceHolder1$Grd_tot_detail$ctl20$lnkbtn_name','')" xr:uid="{00000000-0004-0000-3200-000012000000}"/>
    <hyperlink ref="B29" r:id="rId20" display="javascript:__doPostBack('ctl00$ContentPlaceHolder1$Grd_tot_detail$ctl21$lnkbtn_name','')" xr:uid="{00000000-0004-0000-3200-000013000000}"/>
  </hyperlinks>
  <printOptions horizontalCentered="1"/>
  <pageMargins left="0.5" right="0.5" top="0.23622047244094499" bottom="0" header="0.31496062992126" footer="0.31496062992126"/>
  <pageSetup paperSize="9" orientation="landscape" r:id="rId2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O38"/>
  <sheetViews>
    <sheetView view="pageBreakPreview" topLeftCell="A7" zoomScaleSheetLayoutView="100" workbookViewId="0">
      <selection activeCell="S21" sqref="S21"/>
    </sheetView>
  </sheetViews>
  <sheetFormatPr defaultColWidth="9.140625" defaultRowHeight="12.75" x14ac:dyDescent="0.2"/>
  <cols>
    <col min="1" max="1" width="4.7109375" style="421" customWidth="1"/>
    <col min="2" max="2" width="17.85546875" style="421" customWidth="1"/>
    <col min="3" max="3" width="11.140625" style="421" customWidth="1"/>
    <col min="4" max="4" width="9.140625" style="421" customWidth="1"/>
    <col min="5" max="11" width="8" style="421" customWidth="1"/>
    <col min="12" max="12" width="11" style="421" customWidth="1"/>
    <col min="13" max="16384" width="9.140625" style="421"/>
  </cols>
  <sheetData>
    <row r="1" spans="1:15" x14ac:dyDescent="0.2">
      <c r="G1" s="1471"/>
      <c r="H1" s="1471"/>
      <c r="K1" s="1497" t="s">
        <v>534</v>
      </c>
      <c r="L1" s="1497"/>
    </row>
    <row r="2" spans="1:15" x14ac:dyDescent="0.2">
      <c r="C2" s="1471" t="s">
        <v>621</v>
      </c>
      <c r="D2" s="1471"/>
      <c r="E2" s="1471"/>
      <c r="F2" s="1471"/>
      <c r="G2" s="1471"/>
      <c r="H2" s="1471"/>
      <c r="I2" s="1471"/>
      <c r="K2" s="495"/>
    </row>
    <row r="3" spans="1:15" s="496" customFormat="1" ht="15.75" x14ac:dyDescent="0.2">
      <c r="A3" s="1498" t="s">
        <v>738</v>
      </c>
      <c r="B3" s="1498"/>
      <c r="C3" s="1498"/>
      <c r="D3" s="1498"/>
      <c r="E3" s="1498"/>
      <c r="F3" s="1498"/>
      <c r="G3" s="1498"/>
      <c r="H3" s="1498"/>
      <c r="I3" s="1498"/>
      <c r="J3" s="1498"/>
      <c r="K3" s="1498"/>
      <c r="L3" s="1498"/>
    </row>
    <row r="4" spans="1:15" s="496" customFormat="1" ht="20.25" customHeight="1" x14ac:dyDescent="0.2">
      <c r="A4" s="1498" t="s">
        <v>810</v>
      </c>
      <c r="B4" s="1498"/>
      <c r="C4" s="1498"/>
      <c r="D4" s="1498"/>
      <c r="E4" s="1498"/>
      <c r="F4" s="1498"/>
      <c r="G4" s="1498"/>
      <c r="H4" s="1498"/>
      <c r="I4" s="1498"/>
      <c r="J4" s="1498"/>
      <c r="K4" s="1498"/>
      <c r="L4" s="1498"/>
    </row>
    <row r="5" spans="1:15" x14ac:dyDescent="0.2">
      <c r="A5" s="421" t="s">
        <v>157</v>
      </c>
      <c r="B5" s="497"/>
      <c r="C5" s="498"/>
      <c r="D5" s="498"/>
      <c r="E5" s="498"/>
      <c r="F5" s="498"/>
      <c r="G5" s="498"/>
      <c r="H5" s="498"/>
      <c r="I5" s="498"/>
    </row>
    <row r="6" spans="1:15" x14ac:dyDescent="0.2">
      <c r="A6" s="1496" t="s">
        <v>698</v>
      </c>
      <c r="B6" s="1496"/>
      <c r="C6" s="1496"/>
      <c r="D6" s="1496"/>
      <c r="E6" s="1496"/>
      <c r="F6" s="499"/>
      <c r="G6" s="498"/>
      <c r="H6" s="498"/>
      <c r="I6" s="498"/>
    </row>
    <row r="7" spans="1:15" x14ac:dyDescent="0.2">
      <c r="A7" s="1496" t="s">
        <v>699</v>
      </c>
      <c r="B7" s="1496"/>
      <c r="C7" s="1496"/>
      <c r="D7" s="1496"/>
      <c r="E7" s="1496"/>
      <c r="F7" s="499"/>
      <c r="G7" s="498"/>
      <c r="H7" s="498"/>
      <c r="I7" s="498"/>
    </row>
    <row r="8" spans="1:15" s="498" customFormat="1" ht="15" customHeight="1" x14ac:dyDescent="0.2">
      <c r="A8" s="421"/>
      <c r="B8" s="421"/>
      <c r="C8" s="421"/>
      <c r="D8" s="421"/>
      <c r="E8" s="421"/>
      <c r="F8" s="421"/>
      <c r="G8" s="421"/>
      <c r="H8" s="1502" t="s">
        <v>823</v>
      </c>
      <c r="I8" s="1502"/>
      <c r="J8" s="1502"/>
      <c r="K8" s="1502"/>
      <c r="L8" s="1502"/>
    </row>
    <row r="9" spans="1:15" s="498" customFormat="1" ht="15.75" customHeight="1" x14ac:dyDescent="0.2">
      <c r="A9" s="1499" t="s">
        <v>74</v>
      </c>
      <c r="B9" s="1499" t="s">
        <v>3</v>
      </c>
      <c r="C9" s="1341" t="s">
        <v>265</v>
      </c>
      <c r="D9" s="1501" t="s">
        <v>646</v>
      </c>
      <c r="E9" s="1501"/>
      <c r="F9" s="1501"/>
      <c r="G9" s="1501"/>
      <c r="H9" s="1501"/>
      <c r="I9" s="1501"/>
      <c r="J9" s="1501"/>
      <c r="K9" s="1501"/>
      <c r="L9" s="1501"/>
    </row>
    <row r="10" spans="1:15" s="498" customFormat="1" ht="16.5" customHeight="1" x14ac:dyDescent="0.2">
      <c r="A10" s="1500"/>
      <c r="B10" s="1500"/>
      <c r="C10" s="1340"/>
      <c r="D10" s="787" t="s">
        <v>816</v>
      </c>
      <c r="E10" s="787" t="s">
        <v>268</v>
      </c>
      <c r="F10" s="787" t="s">
        <v>269</v>
      </c>
      <c r="G10" s="787" t="s">
        <v>270</v>
      </c>
      <c r="H10" s="787" t="s">
        <v>271</v>
      </c>
      <c r="I10" s="787" t="s">
        <v>272</v>
      </c>
      <c r="J10" s="787" t="s">
        <v>273</v>
      </c>
      <c r="K10" s="787" t="s">
        <v>274</v>
      </c>
      <c r="L10" s="787" t="s">
        <v>817</v>
      </c>
    </row>
    <row r="11" spans="1:15" s="498" customFormat="1" ht="12.75" customHeight="1" x14ac:dyDescent="0.2">
      <c r="A11" s="788">
        <v>1</v>
      </c>
      <c r="B11" s="788">
        <v>2</v>
      </c>
      <c r="C11" s="788">
        <v>3</v>
      </c>
      <c r="D11" s="788">
        <v>4</v>
      </c>
      <c r="E11" s="788">
        <v>5</v>
      </c>
      <c r="F11" s="788">
        <v>6</v>
      </c>
      <c r="G11" s="788">
        <v>7</v>
      </c>
      <c r="H11" s="788">
        <v>8</v>
      </c>
      <c r="I11" s="788">
        <v>9</v>
      </c>
      <c r="J11" s="788">
        <v>10</v>
      </c>
      <c r="K11" s="788">
        <v>11</v>
      </c>
      <c r="L11" s="788">
        <v>12</v>
      </c>
    </row>
    <row r="12" spans="1:15" ht="14.25" x14ac:dyDescent="0.2">
      <c r="A12" s="789">
        <v>1</v>
      </c>
      <c r="B12" s="790" t="s">
        <v>885</v>
      </c>
      <c r="C12" s="791"/>
      <c r="D12" s="791"/>
      <c r="E12" s="791"/>
      <c r="F12" s="791"/>
      <c r="G12" s="791"/>
      <c r="H12" s="791"/>
      <c r="I12" s="791"/>
      <c r="J12" s="791"/>
      <c r="K12" s="791"/>
      <c r="L12" s="791"/>
    </row>
    <row r="13" spans="1:15" ht="14.25" x14ac:dyDescent="0.2">
      <c r="A13" s="789">
        <v>2</v>
      </c>
      <c r="B13" s="790" t="s">
        <v>886</v>
      </c>
      <c r="C13" s="791"/>
      <c r="D13" s="791"/>
      <c r="E13" s="791"/>
      <c r="F13" s="791"/>
      <c r="G13" s="791"/>
      <c r="H13" s="791"/>
      <c r="I13" s="791"/>
      <c r="J13" s="791"/>
      <c r="K13" s="791"/>
      <c r="L13" s="791"/>
      <c r="O13" s="421" t="s">
        <v>10</v>
      </c>
    </row>
    <row r="14" spans="1:15" ht="14.25" x14ac:dyDescent="0.2">
      <c r="A14" s="789">
        <v>3</v>
      </c>
      <c r="B14" s="790" t="s">
        <v>887</v>
      </c>
      <c r="C14" s="791"/>
      <c r="D14" s="791"/>
      <c r="E14" s="791"/>
      <c r="F14" s="791"/>
      <c r="G14" s="792"/>
      <c r="H14" s="791"/>
      <c r="I14" s="791"/>
      <c r="J14" s="791"/>
      <c r="K14" s="791"/>
      <c r="L14" s="791"/>
    </row>
    <row r="15" spans="1:15" s="500" customFormat="1" ht="12.75" customHeight="1" x14ac:dyDescent="0.2">
      <c r="A15" s="789">
        <v>4</v>
      </c>
      <c r="B15" s="790" t="s">
        <v>888</v>
      </c>
      <c r="C15" s="791"/>
      <c r="D15" s="791"/>
      <c r="E15" s="791"/>
      <c r="F15" s="791"/>
      <c r="G15" s="792"/>
      <c r="H15" s="791"/>
      <c r="I15" s="792"/>
      <c r="J15" s="792"/>
      <c r="K15" s="792"/>
      <c r="L15" s="792"/>
    </row>
    <row r="16" spans="1:15" s="500" customFormat="1" ht="12.75" customHeight="1" x14ac:dyDescent="0.2">
      <c r="A16" s="789">
        <v>5</v>
      </c>
      <c r="B16" s="790" t="s">
        <v>889</v>
      </c>
      <c r="C16" s="793"/>
      <c r="D16" s="793"/>
      <c r="E16" s="793"/>
      <c r="F16" s="793"/>
      <c r="G16" s="793"/>
      <c r="H16" s="793"/>
      <c r="I16" s="792"/>
      <c r="J16" s="792"/>
      <c r="K16" s="792"/>
      <c r="L16" s="792"/>
    </row>
    <row r="17" spans="1:12" s="500" customFormat="1" ht="13.15" customHeight="1" x14ac:dyDescent="0.2">
      <c r="A17" s="789">
        <v>6</v>
      </c>
      <c r="B17" s="790" t="s">
        <v>890</v>
      </c>
      <c r="C17" s="793"/>
      <c r="D17" s="793"/>
      <c r="E17" s="793"/>
      <c r="F17" s="793"/>
      <c r="G17" s="793"/>
      <c r="H17" s="793"/>
      <c r="I17" s="792"/>
      <c r="J17" s="792"/>
      <c r="K17" s="792"/>
      <c r="L17" s="792"/>
    </row>
    <row r="18" spans="1:12" ht="12.75" customHeight="1" x14ac:dyDescent="0.2">
      <c r="A18" s="789">
        <v>7</v>
      </c>
      <c r="B18" s="790" t="s">
        <v>891</v>
      </c>
      <c r="C18" s="791"/>
      <c r="D18" s="791"/>
      <c r="E18" s="791"/>
      <c r="F18" s="791"/>
      <c r="G18" s="791"/>
      <c r="H18" s="791"/>
      <c r="I18" s="791"/>
      <c r="J18" s="791"/>
      <c r="K18" s="791"/>
      <c r="L18" s="791"/>
    </row>
    <row r="19" spans="1:12" ht="14.25" x14ac:dyDescent="0.2">
      <c r="A19" s="789">
        <v>8</v>
      </c>
      <c r="B19" s="790" t="s">
        <v>892</v>
      </c>
      <c r="C19" s="791"/>
      <c r="D19" s="791"/>
      <c r="E19" s="791"/>
      <c r="F19" s="791"/>
      <c r="G19" s="791"/>
      <c r="H19" s="791"/>
      <c r="I19" s="791"/>
      <c r="J19" s="791"/>
      <c r="K19" s="791"/>
      <c r="L19" s="791"/>
    </row>
    <row r="20" spans="1:12" ht="14.25" x14ac:dyDescent="0.2">
      <c r="A20" s="789">
        <v>9</v>
      </c>
      <c r="B20" s="790" t="s">
        <v>893</v>
      </c>
      <c r="C20" s="791"/>
      <c r="D20" s="791"/>
      <c r="E20" s="791"/>
      <c r="F20" s="791"/>
      <c r="G20" s="791"/>
      <c r="H20" s="791"/>
      <c r="I20" s="791"/>
      <c r="J20" s="791"/>
      <c r="K20" s="791"/>
      <c r="L20" s="791"/>
    </row>
    <row r="21" spans="1:12" ht="14.25" x14ac:dyDescent="0.2">
      <c r="A21" s="789">
        <v>10</v>
      </c>
      <c r="B21" s="790" t="s">
        <v>894</v>
      </c>
      <c r="C21" s="791"/>
      <c r="D21" s="791"/>
      <c r="E21" s="791"/>
      <c r="F21" s="791"/>
      <c r="G21" s="791"/>
      <c r="H21" s="791"/>
      <c r="I21" s="791"/>
      <c r="J21" s="791"/>
      <c r="K21" s="791"/>
      <c r="L21" s="791"/>
    </row>
    <row r="22" spans="1:12" ht="14.25" x14ac:dyDescent="0.2">
      <c r="A22" s="789">
        <v>11</v>
      </c>
      <c r="B22" s="790" t="s">
        <v>895</v>
      </c>
      <c r="C22" s="791"/>
      <c r="D22" s="791"/>
      <c r="E22" s="791"/>
      <c r="F22" s="791"/>
      <c r="G22" s="791"/>
      <c r="H22" s="791"/>
      <c r="I22" s="791"/>
      <c r="J22" s="791"/>
      <c r="K22" s="791"/>
      <c r="L22" s="791"/>
    </row>
    <row r="23" spans="1:12" ht="14.25" x14ac:dyDescent="0.2">
      <c r="A23" s="789">
        <v>12</v>
      </c>
      <c r="B23" s="790" t="s">
        <v>896</v>
      </c>
      <c r="C23" s="791"/>
      <c r="D23" s="791"/>
      <c r="E23" s="791"/>
      <c r="F23" s="791"/>
      <c r="G23" s="791"/>
      <c r="H23" s="791"/>
      <c r="I23" s="791"/>
      <c r="J23" s="791"/>
      <c r="K23" s="791"/>
      <c r="L23" s="791"/>
    </row>
    <row r="24" spans="1:12" ht="14.25" x14ac:dyDescent="0.2">
      <c r="A24" s="789">
        <v>13</v>
      </c>
      <c r="B24" s="790" t="s">
        <v>897</v>
      </c>
      <c r="C24" s="791"/>
      <c r="D24" s="791"/>
      <c r="E24" s="791"/>
      <c r="F24" s="791"/>
      <c r="G24" s="791"/>
      <c r="H24" s="791"/>
      <c r="I24" s="791"/>
      <c r="J24" s="791"/>
      <c r="K24" s="791"/>
      <c r="L24" s="791"/>
    </row>
    <row r="25" spans="1:12" ht="14.25" x14ac:dyDescent="0.2">
      <c r="A25" s="789">
        <v>14</v>
      </c>
      <c r="B25" s="790" t="s">
        <v>898</v>
      </c>
      <c r="C25" s="791"/>
      <c r="D25" s="791"/>
      <c r="E25" s="791"/>
      <c r="F25" s="791"/>
      <c r="G25" s="791"/>
      <c r="H25" s="791"/>
      <c r="I25" s="791"/>
      <c r="J25" s="791"/>
      <c r="K25" s="791"/>
      <c r="L25" s="791"/>
    </row>
    <row r="26" spans="1:12" ht="14.25" x14ac:dyDescent="0.2">
      <c r="A26" s="789">
        <v>15</v>
      </c>
      <c r="B26" s="790" t="s">
        <v>899</v>
      </c>
      <c r="C26" s="791"/>
      <c r="D26" s="791"/>
      <c r="E26" s="791"/>
      <c r="F26" s="791"/>
      <c r="G26" s="791"/>
      <c r="H26" s="791"/>
      <c r="I26" s="791"/>
      <c r="J26" s="791"/>
      <c r="K26" s="791"/>
      <c r="L26" s="791"/>
    </row>
    <row r="27" spans="1:12" ht="14.25" x14ac:dyDescent="0.2">
      <c r="A27" s="789">
        <v>16</v>
      </c>
      <c r="B27" s="790" t="s">
        <v>900</v>
      </c>
      <c r="C27" s="791"/>
      <c r="D27" s="791"/>
      <c r="E27" s="791"/>
      <c r="F27" s="791"/>
      <c r="G27" s="791"/>
      <c r="H27" s="791"/>
      <c r="I27" s="791"/>
      <c r="J27" s="791"/>
      <c r="K27" s="791"/>
      <c r="L27" s="791"/>
    </row>
    <row r="28" spans="1:12" ht="14.25" x14ac:dyDescent="0.2">
      <c r="A28" s="789">
        <v>17</v>
      </c>
      <c r="B28" s="790" t="s">
        <v>901</v>
      </c>
      <c r="C28" s="791"/>
      <c r="D28" s="791"/>
      <c r="E28" s="791"/>
      <c r="F28" s="791"/>
      <c r="G28" s="791"/>
      <c r="H28" s="791"/>
      <c r="I28" s="791"/>
      <c r="J28" s="791"/>
      <c r="K28" s="791"/>
      <c r="L28" s="791"/>
    </row>
    <row r="29" spans="1:12" ht="14.25" x14ac:dyDescent="0.2">
      <c r="A29" s="789">
        <v>18</v>
      </c>
      <c r="B29" s="790" t="s">
        <v>902</v>
      </c>
      <c r="C29" s="791"/>
      <c r="D29" s="791"/>
      <c r="E29" s="791"/>
      <c r="F29" s="791"/>
      <c r="G29" s="791"/>
      <c r="H29" s="791"/>
      <c r="I29" s="791"/>
      <c r="J29" s="791"/>
      <c r="K29" s="791"/>
      <c r="L29" s="791"/>
    </row>
    <row r="30" spans="1:12" ht="14.25" x14ac:dyDescent="0.2">
      <c r="A30" s="789">
        <v>19</v>
      </c>
      <c r="B30" s="790" t="s">
        <v>903</v>
      </c>
      <c r="C30" s="791"/>
      <c r="D30" s="791"/>
      <c r="E30" s="791"/>
      <c r="F30" s="791"/>
      <c r="G30" s="791"/>
      <c r="H30" s="791"/>
      <c r="I30" s="791"/>
      <c r="J30" s="791"/>
      <c r="K30" s="791"/>
      <c r="L30" s="791"/>
    </row>
    <row r="31" spans="1:12" ht="14.25" x14ac:dyDescent="0.2">
      <c r="A31" s="789">
        <v>20</v>
      </c>
      <c r="B31" s="790" t="s">
        <v>904</v>
      </c>
      <c r="C31" s="791"/>
      <c r="D31" s="791"/>
      <c r="E31" s="791"/>
      <c r="F31" s="791"/>
      <c r="G31" s="791"/>
      <c r="H31" s="791"/>
      <c r="I31" s="791"/>
      <c r="J31" s="791"/>
      <c r="K31" s="791"/>
      <c r="L31" s="791"/>
    </row>
    <row r="32" spans="1:12" ht="14.25" x14ac:dyDescent="0.2">
      <c r="A32" s="791" t="s">
        <v>17</v>
      </c>
      <c r="B32" s="790"/>
      <c r="C32" s="791"/>
      <c r="D32" s="791"/>
      <c r="E32" s="791"/>
      <c r="F32" s="791"/>
      <c r="G32" s="791"/>
      <c r="H32" s="791"/>
      <c r="I32" s="791"/>
      <c r="J32" s="791"/>
      <c r="K32" s="791"/>
      <c r="L32" s="791"/>
    </row>
    <row r="34" spans="1:12" x14ac:dyDescent="0.2">
      <c r="B34" s="419"/>
    </row>
    <row r="35" spans="1:12" x14ac:dyDescent="0.2">
      <c r="G35" s="1299"/>
      <c r="H35" s="1299"/>
      <c r="I35" s="1299"/>
      <c r="J35" s="1299"/>
      <c r="K35" s="1299"/>
      <c r="L35" s="1299"/>
    </row>
    <row r="36" spans="1:12" x14ac:dyDescent="0.2">
      <c r="G36" s="1299" t="s">
        <v>13</v>
      </c>
      <c r="H36" s="1299"/>
      <c r="I36" s="1299"/>
      <c r="J36" s="1299"/>
      <c r="K36" s="1299"/>
      <c r="L36" s="1299"/>
    </row>
    <row r="37" spans="1:12" x14ac:dyDescent="0.2">
      <c r="G37" s="1299" t="s">
        <v>86</v>
      </c>
      <c r="H37" s="1299"/>
      <c r="I37" s="1299"/>
      <c r="J37" s="1299"/>
      <c r="K37" s="1299"/>
      <c r="L37" s="1299"/>
    </row>
    <row r="38" spans="1:12" x14ac:dyDescent="0.2">
      <c r="A38" s="421" t="s">
        <v>11</v>
      </c>
      <c r="G38" s="1471"/>
      <c r="H38" s="1471"/>
      <c r="I38" s="1471"/>
      <c r="J38" s="1471"/>
    </row>
  </sheetData>
  <mergeCells count="16">
    <mergeCell ref="K1:L1"/>
    <mergeCell ref="G1:H1"/>
    <mergeCell ref="A3:L3"/>
    <mergeCell ref="A4:L4"/>
    <mergeCell ref="A9:A10"/>
    <mergeCell ref="B9:B10"/>
    <mergeCell ref="C9:C10"/>
    <mergeCell ref="C2:I2"/>
    <mergeCell ref="D9:L9"/>
    <mergeCell ref="H8:L8"/>
    <mergeCell ref="G37:L37"/>
    <mergeCell ref="G38:J38"/>
    <mergeCell ref="G35:L35"/>
    <mergeCell ref="A6:E6"/>
    <mergeCell ref="A7:E7"/>
    <mergeCell ref="G36:L36"/>
  </mergeCells>
  <printOptions horizontalCentered="1"/>
  <pageMargins left="0.5" right="0.5" top="0.23622047244094499" bottom="0" header="0.31496062992126" footer="0.31496062992126"/>
  <pageSetup paperSize="9"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35"/>
  <sheetViews>
    <sheetView view="pageBreakPreview" topLeftCell="A4" zoomScaleNormal="80" zoomScaleSheetLayoutView="100" workbookViewId="0">
      <selection activeCell="I32" sqref="I32"/>
    </sheetView>
  </sheetViews>
  <sheetFormatPr defaultColWidth="9.140625" defaultRowHeight="12.75" x14ac:dyDescent="0.2"/>
  <cols>
    <col min="1" max="1" width="5.7109375" style="303" customWidth="1"/>
    <col min="2" max="2" width="12" style="303" customWidth="1"/>
    <col min="3" max="3" width="7.5703125" style="511" customWidth="1"/>
    <col min="4" max="4" width="6" style="511" customWidth="1"/>
    <col min="5" max="5" width="10" style="511" customWidth="1"/>
    <col min="6" max="6" width="12.7109375" style="511" customWidth="1"/>
    <col min="7" max="7" width="12.28515625" style="511" customWidth="1"/>
    <col min="8" max="8" width="12.5703125" style="511" customWidth="1"/>
    <col min="9" max="9" width="13.140625" style="511" customWidth="1"/>
    <col min="10" max="10" width="7.7109375" style="511" customWidth="1"/>
    <col min="11" max="11" width="10.42578125" style="511" customWidth="1"/>
    <col min="12" max="12" width="7.42578125" style="511" customWidth="1"/>
    <col min="13" max="13" width="13.140625" style="511" customWidth="1"/>
    <col min="14" max="16384" width="9.140625" style="303"/>
  </cols>
  <sheetData>
    <row r="1" spans="1:15" ht="15.75" x14ac:dyDescent="0.2">
      <c r="C1" s="1504" t="s">
        <v>0</v>
      </c>
      <c r="D1" s="1504"/>
      <c r="E1" s="1504"/>
      <c r="F1" s="1504"/>
      <c r="G1" s="1504"/>
      <c r="H1" s="1504"/>
      <c r="I1" s="1504"/>
      <c r="J1" s="510"/>
      <c r="K1" s="510"/>
      <c r="L1" s="1504" t="s">
        <v>517</v>
      </c>
      <c r="M1" s="1504"/>
      <c r="N1" s="234"/>
      <c r="O1" s="234"/>
    </row>
    <row r="2" spans="1:15" ht="20.25" x14ac:dyDescent="0.2">
      <c r="B2" s="1503" t="s">
        <v>734</v>
      </c>
      <c r="C2" s="1503"/>
      <c r="D2" s="1503"/>
      <c r="E2" s="1503"/>
      <c r="F2" s="1503"/>
      <c r="G2" s="1503"/>
      <c r="H2" s="1503"/>
      <c r="I2" s="1503"/>
      <c r="J2" s="1503"/>
      <c r="K2" s="1503"/>
      <c r="L2" s="1503"/>
      <c r="M2" s="502"/>
      <c r="N2" s="501"/>
      <c r="O2" s="501"/>
    </row>
    <row r="3" spans="1:15" ht="20.25" x14ac:dyDescent="0.2">
      <c r="C3" s="502"/>
      <c r="D3" s="502"/>
      <c r="E3" s="502"/>
      <c r="F3" s="502"/>
      <c r="G3" s="502"/>
      <c r="H3" s="502"/>
      <c r="I3" s="502"/>
      <c r="J3" s="502"/>
      <c r="K3" s="502"/>
      <c r="L3" s="502"/>
      <c r="M3" s="502"/>
      <c r="N3" s="501"/>
      <c r="O3" s="501"/>
    </row>
    <row r="4" spans="1:15" ht="20.25" customHeight="1" x14ac:dyDescent="0.2">
      <c r="A4" s="1505" t="s">
        <v>516</v>
      </c>
      <c r="B4" s="1505"/>
      <c r="C4" s="1505"/>
      <c r="D4" s="1505"/>
      <c r="E4" s="1505"/>
      <c r="F4" s="1505"/>
      <c r="G4" s="1505"/>
      <c r="H4" s="1505"/>
      <c r="I4" s="1505"/>
      <c r="J4" s="1505"/>
      <c r="K4" s="1505"/>
      <c r="L4" s="1505"/>
      <c r="M4" s="1505"/>
    </row>
    <row r="5" spans="1:15" ht="20.25" customHeight="1" x14ac:dyDescent="0.2">
      <c r="A5" s="1507" t="s">
        <v>158</v>
      </c>
      <c r="B5" s="1507"/>
      <c r="C5" s="1507"/>
      <c r="D5" s="1507"/>
      <c r="E5" s="1507"/>
      <c r="F5" s="1507"/>
      <c r="G5" s="1507"/>
      <c r="H5" s="1506" t="s">
        <v>823</v>
      </c>
      <c r="I5" s="1506"/>
      <c r="J5" s="1506"/>
      <c r="K5" s="1506"/>
      <c r="L5" s="1506"/>
      <c r="M5" s="1506"/>
    </row>
    <row r="6" spans="1:15" s="505" customFormat="1" ht="15" customHeight="1" x14ac:dyDescent="0.2">
      <c r="A6" s="1508" t="s">
        <v>74</v>
      </c>
      <c r="B6" s="1508" t="s">
        <v>285</v>
      </c>
      <c r="C6" s="1511" t="s">
        <v>407</v>
      </c>
      <c r="D6" s="1512"/>
      <c r="E6" s="1512"/>
      <c r="F6" s="1512"/>
      <c r="G6" s="1513"/>
      <c r="H6" s="1527" t="s">
        <v>404</v>
      </c>
      <c r="I6" s="1527"/>
      <c r="J6" s="1527"/>
      <c r="K6" s="1527"/>
      <c r="L6" s="1527"/>
      <c r="M6" s="1508" t="s">
        <v>286</v>
      </c>
    </row>
    <row r="7" spans="1:15" s="505" customFormat="1" ht="12.75" customHeight="1" x14ac:dyDescent="0.2">
      <c r="A7" s="1509"/>
      <c r="B7" s="1509"/>
      <c r="C7" s="1514"/>
      <c r="D7" s="1515"/>
      <c r="E7" s="1515"/>
      <c r="F7" s="1515"/>
      <c r="G7" s="1516"/>
      <c r="H7" s="1527"/>
      <c r="I7" s="1527"/>
      <c r="J7" s="1527"/>
      <c r="K7" s="1527"/>
      <c r="L7" s="1527"/>
      <c r="M7" s="1509"/>
    </row>
    <row r="8" spans="1:15" s="505" customFormat="1" ht="5.25" customHeight="1" x14ac:dyDescent="0.2">
      <c r="A8" s="1509"/>
      <c r="B8" s="1509"/>
      <c r="C8" s="1514"/>
      <c r="D8" s="1515"/>
      <c r="E8" s="1515"/>
      <c r="F8" s="1515"/>
      <c r="G8" s="1516"/>
      <c r="H8" s="1527"/>
      <c r="I8" s="1527"/>
      <c r="J8" s="1527"/>
      <c r="K8" s="1527"/>
      <c r="L8" s="1527"/>
      <c r="M8" s="1509"/>
    </row>
    <row r="9" spans="1:15" s="505" customFormat="1" ht="68.25" customHeight="1" x14ac:dyDescent="0.2">
      <c r="A9" s="1510"/>
      <c r="B9" s="1510"/>
      <c r="C9" s="507" t="s">
        <v>287</v>
      </c>
      <c r="D9" s="507" t="s">
        <v>288</v>
      </c>
      <c r="E9" s="507" t="s">
        <v>289</v>
      </c>
      <c r="F9" s="507" t="s">
        <v>290</v>
      </c>
      <c r="G9" s="507" t="s">
        <v>291</v>
      </c>
      <c r="H9" s="508" t="s">
        <v>403</v>
      </c>
      <c r="I9" s="508" t="s">
        <v>408</v>
      </c>
      <c r="J9" s="508" t="s">
        <v>405</v>
      </c>
      <c r="K9" s="508" t="s">
        <v>406</v>
      </c>
      <c r="L9" s="508" t="s">
        <v>47</v>
      </c>
      <c r="M9" s="1510"/>
    </row>
    <row r="10" spans="1:15" s="505" customFormat="1" ht="12" x14ac:dyDescent="0.2">
      <c r="A10" s="509">
        <v>1</v>
      </c>
      <c r="B10" s="509">
        <v>2</v>
      </c>
      <c r="C10" s="509">
        <v>3</v>
      </c>
      <c r="D10" s="509">
        <v>4</v>
      </c>
      <c r="E10" s="509">
        <v>5</v>
      </c>
      <c r="F10" s="509">
        <v>6</v>
      </c>
      <c r="G10" s="509">
        <v>7</v>
      </c>
      <c r="H10" s="509">
        <v>8</v>
      </c>
      <c r="I10" s="509">
        <v>9</v>
      </c>
      <c r="J10" s="509">
        <v>10</v>
      </c>
      <c r="K10" s="509">
        <v>11</v>
      </c>
      <c r="L10" s="509">
        <v>12</v>
      </c>
      <c r="M10" s="509">
        <v>13</v>
      </c>
    </row>
    <row r="11" spans="1:15" ht="14.25" x14ac:dyDescent="0.2">
      <c r="A11" s="503">
        <v>1</v>
      </c>
      <c r="B11" s="360" t="s">
        <v>885</v>
      </c>
      <c r="C11" s="1517" t="s">
        <v>905</v>
      </c>
      <c r="D11" s="1518"/>
      <c r="E11" s="1518"/>
      <c r="F11" s="1518"/>
      <c r="G11" s="1518"/>
      <c r="H11" s="1518"/>
      <c r="I11" s="1518"/>
      <c r="J11" s="1518"/>
      <c r="K11" s="1518"/>
      <c r="L11" s="1518"/>
      <c r="M11" s="1519"/>
    </row>
    <row r="12" spans="1:15" ht="14.25" x14ac:dyDescent="0.2">
      <c r="A12" s="503">
        <v>2</v>
      </c>
      <c r="B12" s="360" t="s">
        <v>886</v>
      </c>
      <c r="C12" s="1520"/>
      <c r="D12" s="1521"/>
      <c r="E12" s="1521"/>
      <c r="F12" s="1521"/>
      <c r="G12" s="1521"/>
      <c r="H12" s="1521"/>
      <c r="I12" s="1521"/>
      <c r="J12" s="1521"/>
      <c r="K12" s="1521"/>
      <c r="L12" s="1521"/>
      <c r="M12" s="1522"/>
    </row>
    <row r="13" spans="1:15" ht="14.25" x14ac:dyDescent="0.2">
      <c r="A13" s="503">
        <v>3</v>
      </c>
      <c r="B13" s="360" t="s">
        <v>887</v>
      </c>
      <c r="C13" s="1520"/>
      <c r="D13" s="1521"/>
      <c r="E13" s="1521"/>
      <c r="F13" s="1521"/>
      <c r="G13" s="1521"/>
      <c r="H13" s="1521"/>
      <c r="I13" s="1521"/>
      <c r="J13" s="1521"/>
      <c r="K13" s="1521"/>
      <c r="L13" s="1521"/>
      <c r="M13" s="1522"/>
    </row>
    <row r="14" spans="1:15" ht="14.25" x14ac:dyDescent="0.2">
      <c r="A14" s="503">
        <v>4</v>
      </c>
      <c r="B14" s="360" t="s">
        <v>888</v>
      </c>
      <c r="C14" s="1520"/>
      <c r="D14" s="1521"/>
      <c r="E14" s="1521"/>
      <c r="F14" s="1521"/>
      <c r="G14" s="1521"/>
      <c r="H14" s="1521"/>
      <c r="I14" s="1521"/>
      <c r="J14" s="1521"/>
      <c r="K14" s="1521"/>
      <c r="L14" s="1521"/>
      <c r="M14" s="1522"/>
    </row>
    <row r="15" spans="1:15" ht="14.25" x14ac:dyDescent="0.2">
      <c r="A15" s="503">
        <v>5</v>
      </c>
      <c r="B15" s="360" t="s">
        <v>889</v>
      </c>
      <c r="C15" s="1520"/>
      <c r="D15" s="1521"/>
      <c r="E15" s="1521"/>
      <c r="F15" s="1521"/>
      <c r="G15" s="1521"/>
      <c r="H15" s="1521"/>
      <c r="I15" s="1521"/>
      <c r="J15" s="1521"/>
      <c r="K15" s="1521"/>
      <c r="L15" s="1521"/>
      <c r="M15" s="1522"/>
    </row>
    <row r="16" spans="1:15" ht="14.25" x14ac:dyDescent="0.2">
      <c r="A16" s="503">
        <v>6</v>
      </c>
      <c r="B16" s="360" t="s">
        <v>890</v>
      </c>
      <c r="C16" s="1520"/>
      <c r="D16" s="1521"/>
      <c r="E16" s="1521"/>
      <c r="F16" s="1521"/>
      <c r="G16" s="1521"/>
      <c r="H16" s="1521"/>
      <c r="I16" s="1521"/>
      <c r="J16" s="1521"/>
      <c r="K16" s="1521"/>
      <c r="L16" s="1521"/>
      <c r="M16" s="1522"/>
    </row>
    <row r="17" spans="1:13" ht="14.25" x14ac:dyDescent="0.2">
      <c r="A17" s="503">
        <v>7</v>
      </c>
      <c r="B17" s="360" t="s">
        <v>891</v>
      </c>
      <c r="C17" s="1520"/>
      <c r="D17" s="1521"/>
      <c r="E17" s="1521"/>
      <c r="F17" s="1521"/>
      <c r="G17" s="1521"/>
      <c r="H17" s="1521"/>
      <c r="I17" s="1521"/>
      <c r="J17" s="1521"/>
      <c r="K17" s="1521"/>
      <c r="L17" s="1521"/>
      <c r="M17" s="1522"/>
    </row>
    <row r="18" spans="1:13" ht="14.25" x14ac:dyDescent="0.2">
      <c r="A18" s="503">
        <v>8</v>
      </c>
      <c r="B18" s="360" t="s">
        <v>892</v>
      </c>
      <c r="C18" s="1520"/>
      <c r="D18" s="1521"/>
      <c r="E18" s="1521"/>
      <c r="F18" s="1521"/>
      <c r="G18" s="1521"/>
      <c r="H18" s="1521"/>
      <c r="I18" s="1521"/>
      <c r="J18" s="1521"/>
      <c r="K18" s="1521"/>
      <c r="L18" s="1521"/>
      <c r="M18" s="1522"/>
    </row>
    <row r="19" spans="1:13" ht="14.25" x14ac:dyDescent="0.2">
      <c r="A19" s="503">
        <v>9</v>
      </c>
      <c r="B19" s="360" t="s">
        <v>893</v>
      </c>
      <c r="C19" s="1520"/>
      <c r="D19" s="1521"/>
      <c r="E19" s="1521"/>
      <c r="F19" s="1521"/>
      <c r="G19" s="1521"/>
      <c r="H19" s="1521"/>
      <c r="I19" s="1521"/>
      <c r="J19" s="1521"/>
      <c r="K19" s="1521"/>
      <c r="L19" s="1521"/>
      <c r="M19" s="1522"/>
    </row>
    <row r="20" spans="1:13" ht="14.25" x14ac:dyDescent="0.2">
      <c r="A20" s="503">
        <v>10</v>
      </c>
      <c r="B20" s="360" t="s">
        <v>894</v>
      </c>
      <c r="C20" s="1520"/>
      <c r="D20" s="1521"/>
      <c r="E20" s="1521"/>
      <c r="F20" s="1521"/>
      <c r="G20" s="1521"/>
      <c r="H20" s="1521"/>
      <c r="I20" s="1521"/>
      <c r="J20" s="1521"/>
      <c r="K20" s="1521"/>
      <c r="L20" s="1521"/>
      <c r="M20" s="1522"/>
    </row>
    <row r="21" spans="1:13" ht="14.25" x14ac:dyDescent="0.2">
      <c r="A21" s="503">
        <v>11</v>
      </c>
      <c r="B21" s="360" t="s">
        <v>895</v>
      </c>
      <c r="C21" s="1520"/>
      <c r="D21" s="1521"/>
      <c r="E21" s="1521"/>
      <c r="F21" s="1521"/>
      <c r="G21" s="1521"/>
      <c r="H21" s="1521"/>
      <c r="I21" s="1521"/>
      <c r="J21" s="1521"/>
      <c r="K21" s="1521"/>
      <c r="L21" s="1521"/>
      <c r="M21" s="1522"/>
    </row>
    <row r="22" spans="1:13" ht="14.25" x14ac:dyDescent="0.2">
      <c r="A22" s="503">
        <v>12</v>
      </c>
      <c r="B22" s="360" t="s">
        <v>896</v>
      </c>
      <c r="C22" s="1520"/>
      <c r="D22" s="1521"/>
      <c r="E22" s="1521"/>
      <c r="F22" s="1521"/>
      <c r="G22" s="1521"/>
      <c r="H22" s="1521"/>
      <c r="I22" s="1521"/>
      <c r="J22" s="1521"/>
      <c r="K22" s="1521"/>
      <c r="L22" s="1521"/>
      <c r="M22" s="1522"/>
    </row>
    <row r="23" spans="1:13" ht="14.25" x14ac:dyDescent="0.2">
      <c r="A23" s="503">
        <v>13</v>
      </c>
      <c r="B23" s="360" t="s">
        <v>897</v>
      </c>
      <c r="C23" s="1520"/>
      <c r="D23" s="1521"/>
      <c r="E23" s="1521"/>
      <c r="F23" s="1521"/>
      <c r="G23" s="1521"/>
      <c r="H23" s="1521"/>
      <c r="I23" s="1521"/>
      <c r="J23" s="1521"/>
      <c r="K23" s="1521"/>
      <c r="L23" s="1521"/>
      <c r="M23" s="1522"/>
    </row>
    <row r="24" spans="1:13" ht="14.25" x14ac:dyDescent="0.2">
      <c r="A24" s="503">
        <v>14</v>
      </c>
      <c r="B24" s="360" t="s">
        <v>898</v>
      </c>
      <c r="C24" s="1520"/>
      <c r="D24" s="1521"/>
      <c r="E24" s="1521"/>
      <c r="F24" s="1521"/>
      <c r="G24" s="1521"/>
      <c r="H24" s="1521"/>
      <c r="I24" s="1521"/>
      <c r="J24" s="1521"/>
      <c r="K24" s="1521"/>
      <c r="L24" s="1521"/>
      <c r="M24" s="1522"/>
    </row>
    <row r="25" spans="1:13" ht="14.25" x14ac:dyDescent="0.2">
      <c r="A25" s="503">
        <v>15</v>
      </c>
      <c r="B25" s="360" t="s">
        <v>899</v>
      </c>
      <c r="C25" s="1520"/>
      <c r="D25" s="1521"/>
      <c r="E25" s="1521"/>
      <c r="F25" s="1521"/>
      <c r="G25" s="1521"/>
      <c r="H25" s="1521"/>
      <c r="I25" s="1521"/>
      <c r="J25" s="1521"/>
      <c r="K25" s="1521"/>
      <c r="L25" s="1521"/>
      <c r="M25" s="1522"/>
    </row>
    <row r="26" spans="1:13" ht="14.25" x14ac:dyDescent="0.2">
      <c r="A26" s="503">
        <v>16</v>
      </c>
      <c r="B26" s="360" t="s">
        <v>900</v>
      </c>
      <c r="C26" s="1520"/>
      <c r="D26" s="1521"/>
      <c r="E26" s="1521"/>
      <c r="F26" s="1521"/>
      <c r="G26" s="1521"/>
      <c r="H26" s="1521"/>
      <c r="I26" s="1521"/>
      <c r="J26" s="1521"/>
      <c r="K26" s="1521"/>
      <c r="L26" s="1521"/>
      <c r="M26" s="1522"/>
    </row>
    <row r="27" spans="1:13" ht="14.25" x14ac:dyDescent="0.2">
      <c r="A27" s="503">
        <v>17</v>
      </c>
      <c r="B27" s="360" t="s">
        <v>901</v>
      </c>
      <c r="C27" s="1520"/>
      <c r="D27" s="1521"/>
      <c r="E27" s="1521"/>
      <c r="F27" s="1521"/>
      <c r="G27" s="1521"/>
      <c r="H27" s="1521"/>
      <c r="I27" s="1521"/>
      <c r="J27" s="1521"/>
      <c r="K27" s="1521"/>
      <c r="L27" s="1521"/>
      <c r="M27" s="1522"/>
    </row>
    <row r="28" spans="1:13" ht="14.25" x14ac:dyDescent="0.2">
      <c r="A28" s="503">
        <v>18</v>
      </c>
      <c r="B28" s="360" t="s">
        <v>902</v>
      </c>
      <c r="C28" s="1520"/>
      <c r="D28" s="1521"/>
      <c r="E28" s="1521"/>
      <c r="F28" s="1521"/>
      <c r="G28" s="1521"/>
      <c r="H28" s="1521"/>
      <c r="I28" s="1521"/>
      <c r="J28" s="1521"/>
      <c r="K28" s="1521"/>
      <c r="L28" s="1521"/>
      <c r="M28" s="1522"/>
    </row>
    <row r="29" spans="1:13" ht="14.25" x14ac:dyDescent="0.2">
      <c r="A29" s="503">
        <v>19</v>
      </c>
      <c r="B29" s="360" t="s">
        <v>903</v>
      </c>
      <c r="C29" s="1520"/>
      <c r="D29" s="1521"/>
      <c r="E29" s="1521"/>
      <c r="F29" s="1521"/>
      <c r="G29" s="1521"/>
      <c r="H29" s="1521"/>
      <c r="I29" s="1521"/>
      <c r="J29" s="1521"/>
      <c r="K29" s="1521"/>
      <c r="L29" s="1521"/>
      <c r="M29" s="1522"/>
    </row>
    <row r="30" spans="1:13" ht="14.25" x14ac:dyDescent="0.2">
      <c r="A30" s="503">
        <v>20</v>
      </c>
      <c r="B30" s="360" t="s">
        <v>904</v>
      </c>
      <c r="C30" s="1523"/>
      <c r="D30" s="1524"/>
      <c r="E30" s="1524"/>
      <c r="F30" s="1524"/>
      <c r="G30" s="1524"/>
      <c r="H30" s="1524"/>
      <c r="I30" s="1524"/>
      <c r="J30" s="1524"/>
      <c r="K30" s="1524"/>
      <c r="L30" s="1524"/>
      <c r="M30" s="1525"/>
    </row>
    <row r="31" spans="1:13" ht="16.5" customHeight="1" x14ac:dyDescent="0.2">
      <c r="A31" s="456"/>
      <c r="B31" s="504" t="s">
        <v>17</v>
      </c>
      <c r="C31" s="1526"/>
      <c r="D31" s="1526"/>
      <c r="E31" s="1526"/>
      <c r="F31" s="1526"/>
      <c r="G31" s="416"/>
      <c r="H31" s="416"/>
      <c r="I31" s="416"/>
      <c r="J31" s="416"/>
      <c r="K31" s="416"/>
      <c r="L31" s="416"/>
      <c r="M31" s="416"/>
    </row>
    <row r="33" spans="1:13" x14ac:dyDescent="0.2">
      <c r="A33" s="60"/>
      <c r="B33" s="60"/>
      <c r="C33" s="250"/>
      <c r="D33" s="250"/>
      <c r="G33" s="1299"/>
      <c r="H33" s="1299"/>
      <c r="I33" s="250"/>
      <c r="J33" s="250"/>
      <c r="K33" s="250"/>
      <c r="L33" s="250"/>
    </row>
    <row r="34" spans="1:13" ht="15" customHeight="1" x14ac:dyDescent="0.2">
      <c r="A34" s="60"/>
      <c r="B34" s="60"/>
      <c r="C34" s="250"/>
      <c r="D34" s="250"/>
      <c r="G34" s="1299" t="s">
        <v>13</v>
      </c>
      <c r="H34" s="1299"/>
      <c r="I34" s="1299"/>
      <c r="J34" s="1299"/>
      <c r="K34" s="1299"/>
      <c r="L34" s="1299"/>
      <c r="M34" s="1299"/>
    </row>
    <row r="35" spans="1:13" ht="15" customHeight="1" x14ac:dyDescent="0.2">
      <c r="A35" s="60"/>
      <c r="B35" s="60"/>
      <c r="C35" s="250"/>
      <c r="D35" s="250"/>
      <c r="G35" s="1299" t="s">
        <v>86</v>
      </c>
      <c r="H35" s="1299"/>
      <c r="I35" s="1299"/>
      <c r="J35" s="1299"/>
      <c r="K35" s="1299"/>
      <c r="L35" s="1299"/>
      <c r="M35" s="1299"/>
    </row>
  </sheetData>
  <mergeCells count="16">
    <mergeCell ref="G35:M35"/>
    <mergeCell ref="M6:M9"/>
    <mergeCell ref="A6:A9"/>
    <mergeCell ref="B6:B9"/>
    <mergeCell ref="C6:G8"/>
    <mergeCell ref="C11:M30"/>
    <mergeCell ref="C31:F31"/>
    <mergeCell ref="G33:H33"/>
    <mergeCell ref="H6:L8"/>
    <mergeCell ref="B2:L2"/>
    <mergeCell ref="L1:M1"/>
    <mergeCell ref="C1:I1"/>
    <mergeCell ref="A4:M4"/>
    <mergeCell ref="G34:M34"/>
    <mergeCell ref="H5:M5"/>
    <mergeCell ref="A5:G5"/>
  </mergeCells>
  <printOptions horizontalCentered="1"/>
  <pageMargins left="0.5" right="0.5" top="0.23622047244094499" bottom="0" header="0.31496062992126" footer="0.31496062992126"/>
  <pageSetup paperSize="9"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L43"/>
  <sheetViews>
    <sheetView view="pageBreakPreview" topLeftCell="A19" zoomScaleSheetLayoutView="100" workbookViewId="0">
      <selection activeCell="H38" sqref="H38"/>
    </sheetView>
  </sheetViews>
  <sheetFormatPr defaultColWidth="9.140625" defaultRowHeight="12.75" x14ac:dyDescent="0.2"/>
  <cols>
    <col min="1" max="1" width="33" style="289" customWidth="1"/>
    <col min="2" max="2" width="30.42578125" style="289" customWidth="1"/>
    <col min="3" max="3" width="20.85546875" style="289" customWidth="1"/>
    <col min="4" max="4" width="19.140625" style="289" customWidth="1"/>
    <col min="5" max="5" width="11.5703125" style="289" customWidth="1"/>
    <col min="6" max="6" width="27" style="289" customWidth="1"/>
    <col min="7" max="16384" width="9.140625" style="289"/>
  </cols>
  <sheetData>
    <row r="1" spans="1:12" ht="15.75" x14ac:dyDescent="0.2">
      <c r="A1" s="1151" t="s">
        <v>0</v>
      </c>
      <c r="B1" s="1151"/>
      <c r="C1" s="1151"/>
      <c r="D1" s="1151"/>
      <c r="E1" s="1151"/>
      <c r="F1" s="512" t="s">
        <v>519</v>
      </c>
      <c r="G1" s="357"/>
      <c r="H1" s="357"/>
      <c r="I1" s="357"/>
      <c r="J1" s="357"/>
      <c r="K1" s="357"/>
      <c r="L1" s="357"/>
    </row>
    <row r="2" spans="1:12" ht="18" customHeight="1" x14ac:dyDescent="0.2">
      <c r="A2" s="1528" t="s">
        <v>734</v>
      </c>
      <c r="B2" s="1528"/>
      <c r="C2" s="1528"/>
      <c r="D2" s="1528"/>
      <c r="E2" s="1528"/>
      <c r="F2" s="1528"/>
      <c r="G2" s="434"/>
      <c r="H2" s="434"/>
      <c r="I2" s="434"/>
      <c r="J2" s="434"/>
      <c r="K2" s="434"/>
      <c r="L2" s="434"/>
    </row>
    <row r="3" spans="1:12" ht="5.25" customHeight="1" x14ac:dyDescent="0.2">
      <c r="A3" s="422"/>
      <c r="B3" s="422"/>
      <c r="C3" s="422"/>
      <c r="D3" s="422"/>
      <c r="E3" s="422"/>
      <c r="F3" s="422"/>
    </row>
    <row r="4" spans="1:12" ht="15" customHeight="1" x14ac:dyDescent="0.2">
      <c r="A4" s="1538" t="s">
        <v>518</v>
      </c>
      <c r="B4" s="1538"/>
      <c r="C4" s="1538"/>
      <c r="D4" s="1538"/>
      <c r="E4" s="1538"/>
      <c r="F4" s="1538"/>
      <c r="G4" s="523"/>
    </row>
    <row r="5" spans="1:12" ht="12" customHeight="1" x14ac:dyDescent="0.2">
      <c r="A5" s="278" t="s">
        <v>249</v>
      </c>
      <c r="B5" s="513"/>
      <c r="C5" s="513"/>
      <c r="D5" s="513"/>
      <c r="E5" s="513"/>
      <c r="F5" s="513"/>
      <c r="G5" s="513"/>
    </row>
    <row r="6" spans="1:12" ht="24" x14ac:dyDescent="0.2">
      <c r="A6" s="506"/>
      <c r="B6" s="507" t="s">
        <v>315</v>
      </c>
      <c r="C6" s="507" t="s">
        <v>316</v>
      </c>
      <c r="D6" s="507" t="s">
        <v>317</v>
      </c>
      <c r="E6" s="522"/>
      <c r="F6" s="522"/>
    </row>
    <row r="7" spans="1:12" ht="13.5" customHeight="1" x14ac:dyDescent="0.2">
      <c r="A7" s="538" t="s">
        <v>318</v>
      </c>
      <c r="B7" s="506" t="s">
        <v>974</v>
      </c>
      <c r="C7" s="524" t="s">
        <v>976</v>
      </c>
      <c r="D7" s="524" t="s">
        <v>971</v>
      </c>
      <c r="E7" s="514"/>
      <c r="F7" s="514"/>
    </row>
    <row r="8" spans="1:12" ht="25.9" customHeight="1" x14ac:dyDescent="0.2">
      <c r="A8" s="525" t="s">
        <v>977</v>
      </c>
      <c r="B8" s="506" t="s">
        <v>973</v>
      </c>
      <c r="C8" s="524" t="s">
        <v>975</v>
      </c>
      <c r="D8" s="524" t="s">
        <v>972</v>
      </c>
      <c r="E8" s="514"/>
      <c r="F8" s="514"/>
    </row>
    <row r="9" spans="1:12" ht="12.6" customHeight="1" x14ac:dyDescent="0.2">
      <c r="A9" s="525" t="s">
        <v>319</v>
      </c>
      <c r="B9" s="506"/>
      <c r="C9" s="524"/>
      <c r="D9" s="524"/>
      <c r="E9" s="514"/>
      <c r="F9" s="516"/>
    </row>
    <row r="10" spans="1:12" ht="13.5" customHeight="1" x14ac:dyDescent="0.2">
      <c r="A10" s="539" t="s">
        <v>1000</v>
      </c>
      <c r="B10" s="506"/>
      <c r="C10" s="524"/>
      <c r="D10" s="524"/>
      <c r="E10" s="514"/>
      <c r="F10" s="514"/>
    </row>
    <row r="11" spans="1:12" ht="36" customHeight="1" x14ac:dyDescent="0.2">
      <c r="A11" s="539" t="s">
        <v>1001</v>
      </c>
      <c r="B11" s="526" t="s">
        <v>978</v>
      </c>
      <c r="C11" s="527"/>
      <c r="D11" s="528"/>
      <c r="E11" s="514"/>
      <c r="F11" s="514"/>
    </row>
    <row r="12" spans="1:12" ht="12" customHeight="1" x14ac:dyDescent="0.2">
      <c r="A12" s="539" t="s">
        <v>1002</v>
      </c>
      <c r="B12" s="506"/>
      <c r="C12" s="528"/>
      <c r="D12" s="528"/>
      <c r="E12" s="514"/>
      <c r="F12" s="514"/>
    </row>
    <row r="13" spans="1:12" ht="13.5" customHeight="1" x14ac:dyDescent="0.2">
      <c r="A13" s="539" t="s">
        <v>1003</v>
      </c>
      <c r="B13" s="529" t="s">
        <v>979</v>
      </c>
      <c r="C13" s="530"/>
      <c r="D13" s="528"/>
      <c r="E13" s="514"/>
      <c r="F13" s="514"/>
    </row>
    <row r="14" spans="1:12" ht="12" customHeight="1" x14ac:dyDescent="0.2">
      <c r="A14" s="539" t="s">
        <v>1004</v>
      </c>
      <c r="B14" s="506"/>
      <c r="C14" s="506"/>
      <c r="D14" s="506"/>
      <c r="E14" s="514"/>
      <c r="F14" s="514"/>
    </row>
    <row r="15" spans="1:12" ht="11.25" customHeight="1" x14ac:dyDescent="0.2">
      <c r="A15" s="539" t="s">
        <v>1005</v>
      </c>
      <c r="B15" s="506"/>
      <c r="C15" s="506"/>
      <c r="D15" s="506"/>
      <c r="E15" s="514"/>
      <c r="F15" s="514"/>
    </row>
    <row r="16" spans="1:12" ht="11.25" customHeight="1" x14ac:dyDescent="0.2">
      <c r="A16" s="539" t="s">
        <v>1006</v>
      </c>
      <c r="B16" s="506"/>
      <c r="C16" s="506"/>
      <c r="D16" s="506"/>
      <c r="E16" s="514"/>
      <c r="F16" s="514"/>
    </row>
    <row r="17" spans="1:7" ht="12.75" customHeight="1" x14ac:dyDescent="0.2">
      <c r="A17" s="539" t="s">
        <v>1007</v>
      </c>
      <c r="B17" s="506"/>
      <c r="C17" s="506"/>
      <c r="D17" s="506"/>
      <c r="E17" s="514"/>
      <c r="F17" s="514"/>
    </row>
    <row r="18" spans="1:7" ht="6" customHeight="1" x14ac:dyDescent="0.2">
      <c r="A18" s="517"/>
      <c r="B18" s="518"/>
      <c r="C18" s="518"/>
      <c r="D18" s="518"/>
      <c r="E18" s="514"/>
      <c r="F18" s="514"/>
    </row>
    <row r="19" spans="1:7" ht="15.75" customHeight="1" x14ac:dyDescent="0.2">
      <c r="A19" s="1539" t="s">
        <v>320</v>
      </c>
      <c r="B19" s="1539"/>
      <c r="C19" s="1539"/>
      <c r="D19" s="1539"/>
      <c r="E19" s="1539"/>
      <c r="F19" s="1539"/>
      <c r="G19" s="537"/>
    </row>
    <row r="20" spans="1:7" ht="12.75" customHeight="1" x14ac:dyDescent="0.2">
      <c r="A20" s="514"/>
      <c r="B20" s="514"/>
      <c r="C20" s="514"/>
      <c r="D20" s="514"/>
      <c r="E20" s="1502" t="s">
        <v>875</v>
      </c>
      <c r="F20" s="1502"/>
      <c r="G20" s="350"/>
    </row>
    <row r="21" spans="1:7" ht="22.5" customHeight="1" x14ac:dyDescent="0.2">
      <c r="A21" s="535" t="s">
        <v>410</v>
      </c>
      <c r="B21" s="535" t="s">
        <v>3</v>
      </c>
      <c r="C21" s="531" t="s">
        <v>321</v>
      </c>
      <c r="D21" s="536" t="s">
        <v>322</v>
      </c>
      <c r="E21" s="535" t="s">
        <v>323</v>
      </c>
      <c r="F21" s="535" t="s">
        <v>324</v>
      </c>
      <c r="G21" s="382"/>
    </row>
    <row r="22" spans="1:7" ht="9.75" customHeight="1" x14ac:dyDescent="0.2">
      <c r="A22" s="531" t="s">
        <v>325</v>
      </c>
      <c r="B22" s="1529" t="s">
        <v>931</v>
      </c>
      <c r="C22" s="1530"/>
      <c r="D22" s="1530"/>
      <c r="E22" s="1530"/>
      <c r="F22" s="1531"/>
    </row>
    <row r="23" spans="1:7" ht="11.25" customHeight="1" x14ac:dyDescent="0.2">
      <c r="A23" s="531" t="s">
        <v>326</v>
      </c>
      <c r="B23" s="1532"/>
      <c r="C23" s="1533"/>
      <c r="D23" s="1533"/>
      <c r="E23" s="1533"/>
      <c r="F23" s="1534"/>
    </row>
    <row r="24" spans="1:7" ht="11.25" customHeight="1" x14ac:dyDescent="0.2">
      <c r="A24" s="531" t="s">
        <v>327</v>
      </c>
      <c r="B24" s="1532"/>
      <c r="C24" s="1533"/>
      <c r="D24" s="1533"/>
      <c r="E24" s="1533"/>
      <c r="F24" s="1534"/>
    </row>
    <row r="25" spans="1:7" ht="21.75" customHeight="1" x14ac:dyDescent="0.2">
      <c r="A25" s="531" t="s">
        <v>328</v>
      </c>
      <c r="B25" s="1532"/>
      <c r="C25" s="1533"/>
      <c r="D25" s="1533"/>
      <c r="E25" s="1533"/>
      <c r="F25" s="1534"/>
    </row>
    <row r="26" spans="1:7" ht="22.5" x14ac:dyDescent="0.2">
      <c r="A26" s="531" t="s">
        <v>329</v>
      </c>
      <c r="B26" s="1532"/>
      <c r="C26" s="1533"/>
      <c r="D26" s="1533"/>
      <c r="E26" s="1533"/>
      <c r="F26" s="1534"/>
    </row>
    <row r="27" spans="1:7" ht="10.5" customHeight="1" x14ac:dyDescent="0.2">
      <c r="A27" s="531" t="s">
        <v>330</v>
      </c>
      <c r="B27" s="1532"/>
      <c r="C27" s="1533"/>
      <c r="D27" s="1533"/>
      <c r="E27" s="1533"/>
      <c r="F27" s="1534"/>
    </row>
    <row r="28" spans="1:7" ht="9.75" customHeight="1" x14ac:dyDescent="0.2">
      <c r="A28" s="531" t="s">
        <v>331</v>
      </c>
      <c r="B28" s="1532"/>
      <c r="C28" s="1533"/>
      <c r="D28" s="1533"/>
      <c r="E28" s="1533"/>
      <c r="F28" s="1534"/>
    </row>
    <row r="29" spans="1:7" ht="10.5" customHeight="1" x14ac:dyDescent="0.2">
      <c r="A29" s="531" t="s">
        <v>332</v>
      </c>
      <c r="B29" s="1532"/>
      <c r="C29" s="1533"/>
      <c r="D29" s="1533"/>
      <c r="E29" s="1533"/>
      <c r="F29" s="1534"/>
    </row>
    <row r="30" spans="1:7" ht="9.75" customHeight="1" x14ac:dyDescent="0.2">
      <c r="A30" s="531" t="s">
        <v>333</v>
      </c>
      <c r="B30" s="1532"/>
      <c r="C30" s="1533"/>
      <c r="D30" s="1533"/>
      <c r="E30" s="1533"/>
      <c r="F30" s="1534"/>
    </row>
    <row r="31" spans="1:7" ht="11.25" customHeight="1" x14ac:dyDescent="0.2">
      <c r="A31" s="531" t="s">
        <v>334</v>
      </c>
      <c r="B31" s="1532"/>
      <c r="C31" s="1533"/>
      <c r="D31" s="1533"/>
      <c r="E31" s="1533"/>
      <c r="F31" s="1534"/>
    </row>
    <row r="32" spans="1:7" ht="10.5" customHeight="1" x14ac:dyDescent="0.2">
      <c r="A32" s="531" t="s">
        <v>335</v>
      </c>
      <c r="B32" s="1532"/>
      <c r="C32" s="1533"/>
      <c r="D32" s="1533"/>
      <c r="E32" s="1533"/>
      <c r="F32" s="1534"/>
    </row>
    <row r="33" spans="1:8" ht="11.25" customHeight="1" x14ac:dyDescent="0.2">
      <c r="A33" s="531" t="s">
        <v>336</v>
      </c>
      <c r="B33" s="1532"/>
      <c r="C33" s="1533"/>
      <c r="D33" s="1533"/>
      <c r="E33" s="1533"/>
      <c r="F33" s="1534"/>
    </row>
    <row r="34" spans="1:8" ht="10.5" customHeight="1" x14ac:dyDescent="0.2">
      <c r="A34" s="531" t="s">
        <v>337</v>
      </c>
      <c r="B34" s="1532"/>
      <c r="C34" s="1533"/>
      <c r="D34" s="1533"/>
      <c r="E34" s="1533"/>
      <c r="F34" s="1534"/>
    </row>
    <row r="35" spans="1:8" ht="9" customHeight="1" x14ac:dyDescent="0.2">
      <c r="A35" s="531" t="s">
        <v>338</v>
      </c>
      <c r="B35" s="1532"/>
      <c r="C35" s="1533"/>
      <c r="D35" s="1533"/>
      <c r="E35" s="1533"/>
      <c r="F35" s="1534"/>
    </row>
    <row r="36" spans="1:8" ht="10.5" customHeight="1" x14ac:dyDescent="0.2">
      <c r="A36" s="531" t="s">
        <v>339</v>
      </c>
      <c r="B36" s="1532"/>
      <c r="C36" s="1533"/>
      <c r="D36" s="1533"/>
      <c r="E36" s="1533"/>
      <c r="F36" s="1534"/>
    </row>
    <row r="37" spans="1:8" x14ac:dyDescent="0.2">
      <c r="A37" s="531" t="s">
        <v>340</v>
      </c>
      <c r="B37" s="1535"/>
      <c r="C37" s="1536"/>
      <c r="D37" s="1536"/>
      <c r="E37" s="1536"/>
      <c r="F37" s="1537"/>
    </row>
    <row r="38" spans="1:8" ht="57.75" customHeight="1" x14ac:dyDescent="0.2">
      <c r="A38" s="531" t="s">
        <v>47</v>
      </c>
      <c r="B38" s="532" t="s">
        <v>967</v>
      </c>
      <c r="C38" s="532">
        <v>1</v>
      </c>
      <c r="D38" s="533" t="s">
        <v>968</v>
      </c>
      <c r="E38" s="534" t="s">
        <v>969</v>
      </c>
      <c r="F38" s="794" t="s">
        <v>970</v>
      </c>
      <c r="H38" s="273" t="s">
        <v>1043</v>
      </c>
    </row>
    <row r="39" spans="1:8" ht="14.25" customHeight="1" x14ac:dyDescent="0.2">
      <c r="A39" s="519" t="s">
        <v>17</v>
      </c>
      <c r="B39" s="515"/>
      <c r="C39" s="515"/>
      <c r="D39" s="520"/>
      <c r="E39" s="521"/>
      <c r="F39" s="521"/>
    </row>
    <row r="42" spans="1:8" ht="15" customHeight="1" x14ac:dyDescent="0.2">
      <c r="A42" s="421"/>
      <c r="B42" s="421"/>
      <c r="C42" s="421"/>
      <c r="D42" s="1299" t="s">
        <v>13</v>
      </c>
      <c r="E42" s="1299"/>
      <c r="F42" s="250"/>
      <c r="G42" s="250"/>
    </row>
    <row r="43" spans="1:8" ht="15" customHeight="1" x14ac:dyDescent="0.2">
      <c r="A43" s="421" t="s">
        <v>11</v>
      </c>
      <c r="B43" s="421"/>
      <c r="C43" s="421"/>
      <c r="D43" s="1299" t="s">
        <v>86</v>
      </c>
      <c r="E43" s="1299"/>
      <c r="F43" s="250"/>
      <c r="G43" s="250"/>
    </row>
  </sheetData>
  <mergeCells count="8">
    <mergeCell ref="D42:E42"/>
    <mergeCell ref="D43:E43"/>
    <mergeCell ref="A1:E1"/>
    <mergeCell ref="A2:F2"/>
    <mergeCell ref="E20:F20"/>
    <mergeCell ref="B22:F37"/>
    <mergeCell ref="A4:F4"/>
    <mergeCell ref="A19:F19"/>
  </mergeCells>
  <hyperlinks>
    <hyperlink ref="B13" r:id="rId1" xr:uid="{00000000-0004-0000-3500-000000000000}"/>
  </hyperlinks>
  <printOptions horizontalCentered="1"/>
  <pageMargins left="0.5" right="0.5" top="0.23622047244094499" bottom="0" header="0.31496062992126" footer="0.31496062992126"/>
  <pageSetup paperSize="9" scale="91" orientation="landscape"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B2:H13"/>
  <sheetViews>
    <sheetView view="pageBreakPreview" zoomScaleSheetLayoutView="100" workbookViewId="0">
      <selection activeCell="I19" sqref="I19"/>
    </sheetView>
  </sheetViews>
  <sheetFormatPr defaultColWidth="9.140625" defaultRowHeight="12.75" x14ac:dyDescent="0.2"/>
  <cols>
    <col min="1" max="1" width="9.140625" style="541"/>
    <col min="2" max="2" width="10" style="541" customWidth="1"/>
    <col min="3" max="3" width="10.7109375" style="541" customWidth="1"/>
    <col min="4" max="4" width="11.28515625" style="541" customWidth="1"/>
    <col min="5" max="5" width="12.5703125" style="541" customWidth="1"/>
    <col min="6" max="7" width="12" style="541" customWidth="1"/>
    <col min="8" max="8" width="11.140625" style="541" customWidth="1"/>
    <col min="9" max="16384" width="9.140625" style="541"/>
  </cols>
  <sheetData>
    <row r="2" spans="2:8" x14ac:dyDescent="0.2">
      <c r="B2" s="540"/>
    </row>
    <row r="4" spans="2:8" ht="12.75" customHeight="1" x14ac:dyDescent="0.2">
      <c r="B4" s="1540" t="s">
        <v>739</v>
      </c>
      <c r="C4" s="1540"/>
      <c r="D4" s="1540"/>
      <c r="E4" s="1540"/>
      <c r="F4" s="1540"/>
      <c r="G4" s="1540"/>
      <c r="H4" s="1540"/>
    </row>
    <row r="5" spans="2:8" ht="12.75" customHeight="1" x14ac:dyDescent="0.2">
      <c r="B5" s="1540"/>
      <c r="C5" s="1540"/>
      <c r="D5" s="1540"/>
      <c r="E5" s="1540"/>
      <c r="F5" s="1540"/>
      <c r="G5" s="1540"/>
      <c r="H5" s="1540"/>
    </row>
    <row r="6" spans="2:8" ht="12.75" customHeight="1" x14ac:dyDescent="0.2">
      <c r="B6" s="1540"/>
      <c r="C6" s="1540"/>
      <c r="D6" s="1540"/>
      <c r="E6" s="1540"/>
      <c r="F6" s="1540"/>
      <c r="G6" s="1540"/>
      <c r="H6" s="1540"/>
    </row>
    <row r="7" spans="2:8" ht="12.75" customHeight="1" x14ac:dyDescent="0.2">
      <c r="B7" s="1540"/>
      <c r="C7" s="1540"/>
      <c r="D7" s="1540"/>
      <c r="E7" s="1540"/>
      <c r="F7" s="1540"/>
      <c r="G7" s="1540"/>
      <c r="H7" s="1540"/>
    </row>
    <row r="8" spans="2:8" ht="12.75" customHeight="1" x14ac:dyDescent="0.2">
      <c r="B8" s="1540"/>
      <c r="C8" s="1540"/>
      <c r="D8" s="1540"/>
      <c r="E8" s="1540"/>
      <c r="F8" s="1540"/>
      <c r="G8" s="1540"/>
      <c r="H8" s="1540"/>
    </row>
    <row r="9" spans="2:8" ht="12.75" customHeight="1" x14ac:dyDescent="0.2">
      <c r="B9" s="1540"/>
      <c r="C9" s="1540"/>
      <c r="D9" s="1540"/>
      <c r="E9" s="1540"/>
      <c r="F9" s="1540"/>
      <c r="G9" s="1540"/>
      <c r="H9" s="1540"/>
    </row>
    <row r="10" spans="2:8" ht="12.75" customHeight="1" x14ac:dyDescent="0.2">
      <c r="B10" s="1540"/>
      <c r="C10" s="1540"/>
      <c r="D10" s="1540"/>
      <c r="E10" s="1540"/>
      <c r="F10" s="1540"/>
      <c r="G10" s="1540"/>
      <c r="H10" s="1540"/>
    </row>
    <row r="11" spans="2:8" ht="12.75" customHeight="1" x14ac:dyDescent="0.2">
      <c r="B11" s="1540"/>
      <c r="C11" s="1540"/>
      <c r="D11" s="1540"/>
      <c r="E11" s="1540"/>
      <c r="F11" s="1540"/>
      <c r="G11" s="1540"/>
      <c r="H11" s="1540"/>
    </row>
    <row r="12" spans="2:8" ht="12.75" customHeight="1" x14ac:dyDescent="0.2">
      <c r="B12" s="1540"/>
      <c r="C12" s="1540"/>
      <c r="D12" s="1540"/>
      <c r="E12" s="1540"/>
      <c r="F12" s="1540"/>
      <c r="G12" s="1540"/>
      <c r="H12" s="1540"/>
    </row>
    <row r="13" spans="2:8" ht="12.75" customHeight="1" x14ac:dyDescent="0.2">
      <c r="B13" s="1540"/>
      <c r="C13" s="1540"/>
      <c r="D13" s="1540"/>
      <c r="E13" s="1540"/>
      <c r="F13" s="1540"/>
      <c r="G13" s="1540"/>
      <c r="H13" s="1540"/>
    </row>
  </sheetData>
  <mergeCells count="1">
    <mergeCell ref="B4:H13"/>
  </mergeCells>
  <printOptions horizontalCentered="1"/>
  <pageMargins left="0.5" right="0.5" top="0.23622047244094499" bottom="0" header="0.31496062992126" footer="0.31496062992126"/>
  <pageSetup paperSize="9" orientation="landscape" verticalDpi="4294967295"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T29"/>
  <sheetViews>
    <sheetView view="pageBreakPreview" topLeftCell="A10" zoomScaleNormal="90" zoomScaleSheetLayoutView="100" workbookViewId="0">
      <selection activeCell="L25" sqref="L25"/>
    </sheetView>
  </sheetViews>
  <sheetFormatPr defaultColWidth="9.140625" defaultRowHeight="14.25" x14ac:dyDescent="0.2"/>
  <cols>
    <col min="1" max="1" width="4.42578125" style="463" customWidth="1"/>
    <col min="2" max="2" width="16.85546875" style="463" customWidth="1"/>
    <col min="3" max="3" width="11.7109375" style="463" customWidth="1"/>
    <col min="4" max="4" width="9.42578125" style="463" customWidth="1"/>
    <col min="5" max="5" width="9.7109375" style="463" customWidth="1"/>
    <col min="6" max="6" width="13.28515625" style="463" customWidth="1"/>
    <col min="7" max="7" width="8.28515625" style="463" customWidth="1"/>
    <col min="8" max="8" width="11.42578125" style="463" customWidth="1"/>
    <col min="9" max="9" width="10.7109375" style="463" customWidth="1"/>
    <col min="10" max="10" width="12" style="463" customWidth="1"/>
    <col min="11" max="11" width="12.5703125" style="463" customWidth="1"/>
    <col min="12" max="12" width="16.7109375" style="463" customWidth="1"/>
    <col min="13" max="16384" width="9.140625" style="463"/>
  </cols>
  <sheetData>
    <row r="1" spans="1:20" ht="15" customHeight="1" x14ac:dyDescent="0.2">
      <c r="C1" s="1541"/>
      <c r="D1" s="1541"/>
      <c r="E1" s="1541"/>
      <c r="F1" s="1541"/>
      <c r="G1" s="1541"/>
      <c r="H1" s="1541"/>
      <c r="I1" s="542"/>
      <c r="J1" s="1542" t="s">
        <v>520</v>
      </c>
      <c r="K1" s="1542"/>
    </row>
    <row r="2" spans="1:20" s="193" customFormat="1" ht="19.5" customHeight="1" x14ac:dyDescent="0.2">
      <c r="A2" s="1544" t="s">
        <v>0</v>
      </c>
      <c r="B2" s="1544"/>
      <c r="C2" s="1544"/>
      <c r="D2" s="1544"/>
      <c r="E2" s="1544"/>
      <c r="F2" s="1544"/>
      <c r="G2" s="1544"/>
      <c r="H2" s="1544"/>
      <c r="I2" s="1544"/>
      <c r="J2" s="1544"/>
      <c r="K2" s="1544"/>
    </row>
    <row r="3" spans="1:20" s="193" customFormat="1" ht="19.5" customHeight="1" x14ac:dyDescent="0.2">
      <c r="A3" s="1543" t="s">
        <v>734</v>
      </c>
      <c r="B3" s="1543"/>
      <c r="C3" s="1543"/>
      <c r="D3" s="1543"/>
      <c r="E3" s="1543"/>
      <c r="F3" s="1543"/>
      <c r="G3" s="1543"/>
      <c r="H3" s="1543"/>
      <c r="I3" s="1543"/>
      <c r="J3" s="1543"/>
      <c r="K3" s="1543"/>
    </row>
    <row r="4" spans="1:20" s="193" customFormat="1" ht="14.25" customHeight="1" x14ac:dyDescent="0.2">
      <c r="A4" s="262"/>
      <c r="B4" s="262"/>
      <c r="C4" s="262"/>
      <c r="D4" s="262"/>
      <c r="E4" s="262"/>
      <c r="F4" s="262"/>
      <c r="G4" s="262"/>
      <c r="H4" s="262"/>
      <c r="I4" s="262"/>
      <c r="J4" s="1365" t="s">
        <v>909</v>
      </c>
      <c r="K4" s="1365"/>
    </row>
    <row r="5" spans="1:20" s="193" customFormat="1" ht="18" customHeight="1" x14ac:dyDescent="0.2">
      <c r="A5" s="1193" t="s">
        <v>740</v>
      </c>
      <c r="B5" s="1193"/>
      <c r="C5" s="1193"/>
      <c r="D5" s="1193"/>
      <c r="E5" s="1193"/>
      <c r="F5" s="1193"/>
      <c r="G5" s="1193"/>
      <c r="H5" s="1193"/>
      <c r="I5" s="1193"/>
      <c r="J5" s="1193"/>
      <c r="K5" s="1193"/>
    </row>
    <row r="6" spans="1:20" ht="15.75" x14ac:dyDescent="0.2">
      <c r="A6" s="1195" t="s">
        <v>157</v>
      </c>
      <c r="B6" s="1195"/>
      <c r="C6" s="410"/>
      <c r="D6" s="410"/>
      <c r="E6" s="410"/>
      <c r="F6" s="410"/>
      <c r="G6" s="410"/>
      <c r="H6" s="410"/>
      <c r="I6" s="410"/>
      <c r="J6" s="410"/>
      <c r="K6" s="410"/>
    </row>
    <row r="7" spans="1:20" ht="29.25" customHeight="1" x14ac:dyDescent="0.2">
      <c r="A7" s="1548" t="s">
        <v>74</v>
      </c>
      <c r="B7" s="1548" t="s">
        <v>75</v>
      </c>
      <c r="C7" s="1548" t="s">
        <v>76</v>
      </c>
      <c r="D7" s="1548" t="s">
        <v>151</v>
      </c>
      <c r="E7" s="1548"/>
      <c r="F7" s="1548"/>
      <c r="G7" s="1548"/>
      <c r="H7" s="1548"/>
      <c r="I7" s="1549" t="s">
        <v>233</v>
      </c>
      <c r="J7" s="1548" t="s">
        <v>77</v>
      </c>
      <c r="K7" s="1548" t="s">
        <v>465</v>
      </c>
      <c r="L7" s="1545" t="s">
        <v>78</v>
      </c>
      <c r="S7" s="543"/>
      <c r="T7" s="543"/>
    </row>
    <row r="8" spans="1:20" ht="33.75" customHeight="1" x14ac:dyDescent="0.2">
      <c r="A8" s="1548"/>
      <c r="B8" s="1548"/>
      <c r="C8" s="1548"/>
      <c r="D8" s="1548" t="s">
        <v>79</v>
      </c>
      <c r="E8" s="1548" t="s">
        <v>80</v>
      </c>
      <c r="F8" s="1548"/>
      <c r="G8" s="1548"/>
      <c r="H8" s="1549" t="s">
        <v>1008</v>
      </c>
      <c r="I8" s="1550"/>
      <c r="J8" s="1548"/>
      <c r="K8" s="1548"/>
      <c r="L8" s="1545"/>
    </row>
    <row r="9" spans="1:20" ht="47.25" customHeight="1" x14ac:dyDescent="0.2">
      <c r="A9" s="1548"/>
      <c r="B9" s="1548"/>
      <c r="C9" s="1548"/>
      <c r="D9" s="1548"/>
      <c r="E9" s="245" t="s">
        <v>81</v>
      </c>
      <c r="F9" s="245" t="s">
        <v>82</v>
      </c>
      <c r="G9" s="245" t="s">
        <v>17</v>
      </c>
      <c r="H9" s="1551"/>
      <c r="I9" s="1551"/>
      <c r="J9" s="1548"/>
      <c r="K9" s="1548"/>
      <c r="L9" s="1545"/>
    </row>
    <row r="10" spans="1:20" s="195" customFormat="1" ht="17.100000000000001" customHeight="1" x14ac:dyDescent="0.2">
      <c r="A10" s="194">
        <v>1</v>
      </c>
      <c r="B10" s="194">
        <v>2</v>
      </c>
      <c r="C10" s="194">
        <v>3</v>
      </c>
      <c r="D10" s="194">
        <v>4</v>
      </c>
      <c r="E10" s="194">
        <v>5</v>
      </c>
      <c r="F10" s="194">
        <v>6</v>
      </c>
      <c r="G10" s="194">
        <v>7</v>
      </c>
      <c r="H10" s="194">
        <v>8</v>
      </c>
      <c r="I10" s="194">
        <v>9</v>
      </c>
      <c r="J10" s="194">
        <v>10</v>
      </c>
      <c r="K10" s="194">
        <v>11</v>
      </c>
      <c r="L10" s="194">
        <v>12</v>
      </c>
    </row>
    <row r="11" spans="1:20" ht="21.6" customHeight="1" x14ac:dyDescent="0.2">
      <c r="A11" s="136">
        <v>1</v>
      </c>
      <c r="B11" s="122" t="s">
        <v>826</v>
      </c>
      <c r="C11" s="544">
        <v>30</v>
      </c>
      <c r="D11" s="544">
        <v>0</v>
      </c>
      <c r="E11" s="544">
        <v>4</v>
      </c>
      <c r="F11" s="544">
        <v>3</v>
      </c>
      <c r="G11" s="544">
        <f>SUM(E11:F11)</f>
        <v>7</v>
      </c>
      <c r="H11" s="544">
        <f>D11+G11</f>
        <v>7</v>
      </c>
      <c r="I11" s="362">
        <v>23</v>
      </c>
      <c r="J11" s="544">
        <f>C11-H11</f>
        <v>23</v>
      </c>
      <c r="K11" s="544">
        <v>0</v>
      </c>
      <c r="L11" s="544"/>
    </row>
    <row r="12" spans="1:20" ht="21.6" customHeight="1" x14ac:dyDescent="0.2">
      <c r="A12" s="136">
        <v>2</v>
      </c>
      <c r="B12" s="122" t="s">
        <v>827</v>
      </c>
      <c r="C12" s="544">
        <v>31</v>
      </c>
      <c r="D12" s="544">
        <v>0</v>
      </c>
      <c r="E12" s="544">
        <v>5</v>
      </c>
      <c r="F12" s="544">
        <v>4</v>
      </c>
      <c r="G12" s="544">
        <f t="shared" ref="G12:G22" si="0">SUM(E12:F12)</f>
        <v>9</v>
      </c>
      <c r="H12" s="544">
        <f t="shared" ref="H12:H22" si="1">D12+G12</f>
        <v>9</v>
      </c>
      <c r="I12" s="362">
        <v>25</v>
      </c>
      <c r="J12" s="544">
        <f t="shared" ref="J12:J22" si="2">C12-H12</f>
        <v>22</v>
      </c>
      <c r="K12" s="544">
        <v>0</v>
      </c>
      <c r="L12" s="544"/>
    </row>
    <row r="13" spans="1:20" ht="21.6" customHeight="1" x14ac:dyDescent="0.2">
      <c r="A13" s="136">
        <v>3</v>
      </c>
      <c r="B13" s="122" t="s">
        <v>828</v>
      </c>
      <c r="C13" s="544">
        <v>30</v>
      </c>
      <c r="D13" s="544">
        <v>0</v>
      </c>
      <c r="E13" s="544">
        <v>4</v>
      </c>
      <c r="F13" s="544">
        <v>1</v>
      </c>
      <c r="G13" s="544">
        <f t="shared" si="0"/>
        <v>5</v>
      </c>
      <c r="H13" s="544">
        <f t="shared" si="1"/>
        <v>5</v>
      </c>
      <c r="I13" s="362">
        <v>24</v>
      </c>
      <c r="J13" s="544">
        <f t="shared" si="2"/>
        <v>25</v>
      </c>
      <c r="K13" s="544">
        <v>0</v>
      </c>
      <c r="L13" s="544"/>
    </row>
    <row r="14" spans="1:20" ht="21.6" customHeight="1" x14ac:dyDescent="0.2">
      <c r="A14" s="136">
        <v>4</v>
      </c>
      <c r="B14" s="122" t="s">
        <v>829</v>
      </c>
      <c r="C14" s="544">
        <v>31</v>
      </c>
      <c r="D14" s="544">
        <v>10</v>
      </c>
      <c r="E14" s="544">
        <v>4</v>
      </c>
      <c r="F14" s="544">
        <v>1</v>
      </c>
      <c r="G14" s="544">
        <f t="shared" si="0"/>
        <v>5</v>
      </c>
      <c r="H14" s="544">
        <f t="shared" si="1"/>
        <v>15</v>
      </c>
      <c r="I14" s="362">
        <v>25</v>
      </c>
      <c r="J14" s="544">
        <f t="shared" si="2"/>
        <v>16</v>
      </c>
      <c r="K14" s="544">
        <v>0</v>
      </c>
      <c r="L14" s="544" t="s">
        <v>965</v>
      </c>
    </row>
    <row r="15" spans="1:20" ht="21.6" customHeight="1" x14ac:dyDescent="0.2">
      <c r="A15" s="136">
        <v>5</v>
      </c>
      <c r="B15" s="122" t="s">
        <v>830</v>
      </c>
      <c r="C15" s="544">
        <v>31</v>
      </c>
      <c r="D15" s="544">
        <v>0</v>
      </c>
      <c r="E15" s="544">
        <v>5</v>
      </c>
      <c r="F15" s="544">
        <v>4</v>
      </c>
      <c r="G15" s="544">
        <f t="shared" si="0"/>
        <v>9</v>
      </c>
      <c r="H15" s="544">
        <f t="shared" si="1"/>
        <v>9</v>
      </c>
      <c r="I15" s="362">
        <v>15</v>
      </c>
      <c r="J15" s="544">
        <f t="shared" si="2"/>
        <v>22</v>
      </c>
      <c r="K15" s="544">
        <v>0</v>
      </c>
      <c r="L15" s="544"/>
    </row>
    <row r="16" spans="1:20" s="197" customFormat="1" ht="21.6" customHeight="1" x14ac:dyDescent="0.2">
      <c r="A16" s="136">
        <v>6</v>
      </c>
      <c r="B16" s="122" t="s">
        <v>831</v>
      </c>
      <c r="C16" s="196">
        <v>30</v>
      </c>
      <c r="D16" s="196">
        <v>0</v>
      </c>
      <c r="E16" s="196">
        <v>4</v>
      </c>
      <c r="F16" s="196">
        <v>0</v>
      </c>
      <c r="G16" s="544">
        <f t="shared" si="0"/>
        <v>4</v>
      </c>
      <c r="H16" s="544">
        <f t="shared" si="1"/>
        <v>4</v>
      </c>
      <c r="I16" s="362">
        <v>24</v>
      </c>
      <c r="J16" s="544">
        <f t="shared" si="2"/>
        <v>26</v>
      </c>
      <c r="K16" s="196">
        <v>0</v>
      </c>
      <c r="L16" s="196"/>
    </row>
    <row r="17" spans="1:12" s="197" customFormat="1" ht="21.6" customHeight="1" x14ac:dyDescent="0.2">
      <c r="A17" s="136">
        <v>7</v>
      </c>
      <c r="B17" s="122" t="s">
        <v>832</v>
      </c>
      <c r="C17" s="196">
        <v>31</v>
      </c>
      <c r="D17" s="196">
        <v>0</v>
      </c>
      <c r="E17" s="196">
        <v>4</v>
      </c>
      <c r="F17" s="196">
        <v>4</v>
      </c>
      <c r="G17" s="544">
        <f t="shared" si="0"/>
        <v>8</v>
      </c>
      <c r="H17" s="544">
        <f t="shared" si="1"/>
        <v>8</v>
      </c>
      <c r="I17" s="362">
        <v>22</v>
      </c>
      <c r="J17" s="544">
        <f t="shared" si="2"/>
        <v>23</v>
      </c>
      <c r="K17" s="196">
        <v>0</v>
      </c>
      <c r="L17" s="196"/>
    </row>
    <row r="18" spans="1:12" s="197" customFormat="1" ht="21.6" customHeight="1" x14ac:dyDescent="0.2">
      <c r="A18" s="136">
        <v>8</v>
      </c>
      <c r="B18" s="122" t="s">
        <v>833</v>
      </c>
      <c r="C18" s="196">
        <v>30</v>
      </c>
      <c r="D18" s="196">
        <v>0</v>
      </c>
      <c r="E18" s="196">
        <v>5</v>
      </c>
      <c r="F18" s="196">
        <v>2</v>
      </c>
      <c r="G18" s="544">
        <f t="shared" si="0"/>
        <v>7</v>
      </c>
      <c r="H18" s="544">
        <f t="shared" si="1"/>
        <v>7</v>
      </c>
      <c r="I18" s="362">
        <v>24</v>
      </c>
      <c r="J18" s="544">
        <f t="shared" si="2"/>
        <v>23</v>
      </c>
      <c r="K18" s="196">
        <v>0</v>
      </c>
      <c r="L18" s="196"/>
    </row>
    <row r="19" spans="1:12" s="197" customFormat="1" ht="21.6" customHeight="1" x14ac:dyDescent="0.2">
      <c r="A19" s="136">
        <v>9</v>
      </c>
      <c r="B19" s="122" t="s">
        <v>834</v>
      </c>
      <c r="C19" s="196">
        <v>31</v>
      </c>
      <c r="D19" s="196">
        <v>12</v>
      </c>
      <c r="E19" s="196">
        <v>4</v>
      </c>
      <c r="F19" s="196">
        <v>1</v>
      </c>
      <c r="G19" s="544">
        <f t="shared" si="0"/>
        <v>5</v>
      </c>
      <c r="H19" s="544">
        <f t="shared" si="1"/>
        <v>17</v>
      </c>
      <c r="I19" s="362">
        <v>15</v>
      </c>
      <c r="J19" s="544">
        <f t="shared" si="2"/>
        <v>14</v>
      </c>
      <c r="K19" s="196">
        <v>0</v>
      </c>
      <c r="L19" s="1552" t="s">
        <v>966</v>
      </c>
    </row>
    <row r="20" spans="1:12" s="197" customFormat="1" ht="21.6" customHeight="1" x14ac:dyDescent="0.2">
      <c r="A20" s="136">
        <v>10</v>
      </c>
      <c r="B20" s="122" t="s">
        <v>835</v>
      </c>
      <c r="C20" s="196">
        <v>31</v>
      </c>
      <c r="D20" s="196">
        <v>31</v>
      </c>
      <c r="E20" s="196">
        <v>0</v>
      </c>
      <c r="F20" s="196">
        <v>0</v>
      </c>
      <c r="G20" s="544">
        <f t="shared" si="0"/>
        <v>0</v>
      </c>
      <c r="H20" s="544">
        <f t="shared" si="1"/>
        <v>31</v>
      </c>
      <c r="I20" s="362">
        <v>0</v>
      </c>
      <c r="J20" s="544">
        <f t="shared" si="2"/>
        <v>0</v>
      </c>
      <c r="K20" s="196">
        <v>0</v>
      </c>
      <c r="L20" s="1553"/>
    </row>
    <row r="21" spans="1:12" s="197" customFormat="1" ht="21.6" customHeight="1" x14ac:dyDescent="0.2">
      <c r="A21" s="136">
        <v>11</v>
      </c>
      <c r="B21" s="122" t="s">
        <v>836</v>
      </c>
      <c r="C21" s="196">
        <v>28</v>
      </c>
      <c r="D21" s="196">
        <v>28</v>
      </c>
      <c r="E21" s="196">
        <v>0</v>
      </c>
      <c r="F21" s="196">
        <v>0</v>
      </c>
      <c r="G21" s="544">
        <f t="shared" si="0"/>
        <v>0</v>
      </c>
      <c r="H21" s="544">
        <f t="shared" si="1"/>
        <v>28</v>
      </c>
      <c r="I21" s="362">
        <v>0</v>
      </c>
      <c r="J21" s="544">
        <f t="shared" si="2"/>
        <v>0</v>
      </c>
      <c r="K21" s="196">
        <v>0</v>
      </c>
      <c r="L21" s="1554"/>
    </row>
    <row r="22" spans="1:12" s="197" customFormat="1" ht="21.6" customHeight="1" x14ac:dyDescent="0.2">
      <c r="A22" s="136">
        <v>12</v>
      </c>
      <c r="B22" s="122" t="s">
        <v>837</v>
      </c>
      <c r="C22" s="196">
        <v>31</v>
      </c>
      <c r="D22" s="196">
        <v>0</v>
      </c>
      <c r="E22" s="196">
        <v>4</v>
      </c>
      <c r="F22" s="196">
        <v>1</v>
      </c>
      <c r="G22" s="544">
        <f t="shared" si="0"/>
        <v>5</v>
      </c>
      <c r="H22" s="544">
        <f t="shared" si="1"/>
        <v>5</v>
      </c>
      <c r="I22" s="362">
        <v>24</v>
      </c>
      <c r="J22" s="544">
        <f t="shared" si="2"/>
        <v>26</v>
      </c>
      <c r="K22" s="196">
        <v>0</v>
      </c>
      <c r="L22" s="196"/>
    </row>
    <row r="23" spans="1:12" s="197" customFormat="1" ht="17.100000000000001" customHeight="1" x14ac:dyDescent="0.2">
      <c r="A23" s="122"/>
      <c r="B23" s="198" t="s">
        <v>17</v>
      </c>
      <c r="C23" s="264">
        <f>SUM(C11:C22)</f>
        <v>365</v>
      </c>
      <c r="D23" s="264">
        <f t="shared" ref="D23:L23" si="3">SUM(D11:D22)</f>
        <v>81</v>
      </c>
      <c r="E23" s="264">
        <f t="shared" si="3"/>
        <v>43</v>
      </c>
      <c r="F23" s="264">
        <f t="shared" si="3"/>
        <v>21</v>
      </c>
      <c r="G23" s="264">
        <f t="shared" si="3"/>
        <v>64</v>
      </c>
      <c r="H23" s="264">
        <f t="shared" si="3"/>
        <v>145</v>
      </c>
      <c r="I23" s="264">
        <f t="shared" si="3"/>
        <v>221</v>
      </c>
      <c r="J23" s="264">
        <f t="shared" si="3"/>
        <v>220</v>
      </c>
      <c r="K23" s="264">
        <f t="shared" si="3"/>
        <v>0</v>
      </c>
      <c r="L23" s="264">
        <f t="shared" si="3"/>
        <v>0</v>
      </c>
    </row>
    <row r="24" spans="1:12" s="197" customFormat="1" ht="11.25" customHeight="1" x14ac:dyDescent="0.2">
      <c r="A24" s="199"/>
      <c r="B24" s="200"/>
      <c r="C24" s="201"/>
      <c r="D24" s="199"/>
      <c r="E24" s="199"/>
      <c r="F24" s="199"/>
      <c r="G24" s="199"/>
      <c r="H24" s="199"/>
      <c r="I24" s="199"/>
      <c r="J24" s="199"/>
      <c r="K24" s="199"/>
    </row>
    <row r="25" spans="1:12" ht="15" x14ac:dyDescent="0.2">
      <c r="A25" s="425" t="s">
        <v>107</v>
      </c>
      <c r="B25" s="425"/>
      <c r="C25" s="425"/>
      <c r="D25" s="425"/>
      <c r="E25" s="425"/>
      <c r="F25" s="425"/>
      <c r="G25" s="425"/>
      <c r="H25" s="425"/>
      <c r="I25" s="431"/>
      <c r="J25" s="425"/>
    </row>
    <row r="26" spans="1:12" ht="15" x14ac:dyDescent="0.2">
      <c r="A26" s="425"/>
      <c r="B26" s="425"/>
      <c r="C26" s="425"/>
      <c r="D26" s="425"/>
      <c r="E26" s="425"/>
      <c r="F26" s="425"/>
      <c r="G26" s="425"/>
      <c r="H26" s="425"/>
      <c r="I26" s="425"/>
      <c r="J26" s="425"/>
    </row>
    <row r="27" spans="1:12" ht="15" x14ac:dyDescent="0.2">
      <c r="A27" s="425" t="s">
        <v>11</v>
      </c>
      <c r="B27" s="425"/>
      <c r="C27" s="425"/>
      <c r="D27" s="425"/>
      <c r="E27" s="425"/>
      <c r="F27" s="425"/>
      <c r="G27" s="425"/>
      <c r="H27" s="425"/>
      <c r="I27" s="425"/>
      <c r="J27" s="1546"/>
      <c r="K27" s="1546"/>
    </row>
    <row r="28" spans="1:12" ht="15" x14ac:dyDescent="0.2">
      <c r="A28" s="1547" t="s">
        <v>13</v>
      </c>
      <c r="B28" s="1547"/>
      <c r="C28" s="1547"/>
      <c r="D28" s="1547"/>
      <c r="E28" s="1547"/>
      <c r="F28" s="1547"/>
      <c r="G28" s="1547"/>
      <c r="H28" s="1547"/>
      <c r="I28" s="1547"/>
      <c r="J28" s="1547"/>
      <c r="K28" s="1547"/>
    </row>
    <row r="29" spans="1:12" ht="15" x14ac:dyDescent="0.2">
      <c r="A29" s="1547" t="s">
        <v>18</v>
      </c>
      <c r="B29" s="1547"/>
      <c r="C29" s="1547"/>
      <c r="D29" s="1547"/>
      <c r="E29" s="1547"/>
      <c r="F29" s="1547"/>
      <c r="G29" s="1547"/>
      <c r="H29" s="1547"/>
      <c r="I29" s="1547"/>
      <c r="J29" s="1547"/>
      <c r="K29" s="1547"/>
    </row>
  </sheetData>
  <mergeCells count="22">
    <mergeCell ref="L7:L9"/>
    <mergeCell ref="J27:K27"/>
    <mergeCell ref="A28:K28"/>
    <mergeCell ref="A29:K29"/>
    <mergeCell ref="A5:K5"/>
    <mergeCell ref="A7:A9"/>
    <mergeCell ref="B7:B9"/>
    <mergeCell ref="C7:C9"/>
    <mergeCell ref="D7:H7"/>
    <mergeCell ref="J7:J9"/>
    <mergeCell ref="K7:K9"/>
    <mergeCell ref="D8:D9"/>
    <mergeCell ref="E8:G8"/>
    <mergeCell ref="I7:I9"/>
    <mergeCell ref="L19:L21"/>
    <mergeCell ref="H8:H9"/>
    <mergeCell ref="C1:H1"/>
    <mergeCell ref="J1:K1"/>
    <mergeCell ref="A3:K3"/>
    <mergeCell ref="A2:K2"/>
    <mergeCell ref="A6:B6"/>
    <mergeCell ref="J4:K4"/>
  </mergeCells>
  <phoneticPr fontId="0" type="noConversion"/>
  <printOptions horizontalCentered="1"/>
  <pageMargins left="0.5" right="0.5" top="0.23622047244094499" bottom="0" header="0.31496062992126" footer="0.31496062992126"/>
  <pageSetup paperSize="9" scale="98"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S32"/>
  <sheetViews>
    <sheetView view="pageBreakPreview" topLeftCell="A8" zoomScaleSheetLayoutView="100" workbookViewId="0">
      <selection activeCell="J28" sqref="J28"/>
    </sheetView>
  </sheetViews>
  <sheetFormatPr defaultColWidth="9.140625" defaultRowHeight="14.25" x14ac:dyDescent="0.2"/>
  <cols>
    <col min="1" max="1" width="4.7109375" style="463" customWidth="1"/>
    <col min="2" max="2" width="14.7109375" style="463" customWidth="1"/>
    <col min="3" max="3" width="11.42578125" style="463" customWidth="1"/>
    <col min="4" max="4" width="10.28515625" style="463" customWidth="1"/>
    <col min="5" max="5" width="11" style="463" customWidth="1"/>
    <col min="6" max="6" width="14.140625" style="463" customWidth="1"/>
    <col min="7" max="7" width="9.28515625" style="463" customWidth="1"/>
    <col min="8" max="8" width="11.140625" style="463" customWidth="1"/>
    <col min="9" max="10" width="12.140625" style="463" customWidth="1"/>
    <col min="11" max="11" width="19.28515625" style="463" customWidth="1"/>
    <col min="12" max="16384" width="9.140625" style="463"/>
  </cols>
  <sheetData>
    <row r="1" spans="1:19" ht="15" customHeight="1" x14ac:dyDescent="0.2">
      <c r="C1" s="1541"/>
      <c r="D1" s="1541"/>
      <c r="E1" s="1541"/>
      <c r="F1" s="1541"/>
      <c r="G1" s="1541"/>
      <c r="H1" s="1541"/>
      <c r="I1" s="542"/>
      <c r="J1" s="428" t="s">
        <v>521</v>
      </c>
    </row>
    <row r="2" spans="1:19" s="193" customFormat="1" ht="19.5" customHeight="1" x14ac:dyDescent="0.2">
      <c r="A2" s="1557" t="s">
        <v>0</v>
      </c>
      <c r="B2" s="1557"/>
      <c r="C2" s="1557"/>
      <c r="D2" s="1557"/>
      <c r="E2" s="1557"/>
      <c r="F2" s="1557"/>
      <c r="G2" s="1557"/>
      <c r="H2" s="1557"/>
      <c r="I2" s="1557"/>
      <c r="J2" s="1557"/>
    </row>
    <row r="3" spans="1:19" s="193" customFormat="1" ht="19.5" customHeight="1" x14ac:dyDescent="0.2">
      <c r="A3" s="1543" t="s">
        <v>734</v>
      </c>
      <c r="B3" s="1543"/>
      <c r="C3" s="1543"/>
      <c r="D3" s="1543"/>
      <c r="E3" s="1543"/>
      <c r="F3" s="1543"/>
      <c r="G3" s="1543"/>
      <c r="H3" s="1543"/>
      <c r="I3" s="1543"/>
      <c r="J3" s="1543"/>
    </row>
    <row r="4" spans="1:19" s="193" customFormat="1" ht="14.25" customHeight="1" x14ac:dyDescent="0.2">
      <c r="A4" s="262"/>
      <c r="B4" s="262"/>
      <c r="C4" s="262"/>
      <c r="D4" s="262"/>
      <c r="E4" s="262"/>
      <c r="F4" s="262"/>
      <c r="G4" s="262"/>
      <c r="H4" s="262"/>
      <c r="I4" s="262"/>
      <c r="J4" s="1365" t="s">
        <v>908</v>
      </c>
      <c r="K4" s="1365"/>
    </row>
    <row r="5" spans="1:19" s="193" customFormat="1" ht="18" customHeight="1" x14ac:dyDescent="0.2">
      <c r="A5" s="1193" t="s">
        <v>741</v>
      </c>
      <c r="B5" s="1193"/>
      <c r="C5" s="1193"/>
      <c r="D5" s="1193"/>
      <c r="E5" s="1193"/>
      <c r="F5" s="1193"/>
      <c r="G5" s="1193"/>
      <c r="H5" s="1193"/>
      <c r="I5" s="1193"/>
      <c r="J5" s="1193"/>
    </row>
    <row r="6" spans="1:19" ht="15.75" x14ac:dyDescent="0.2">
      <c r="A6" s="1195" t="s">
        <v>157</v>
      </c>
      <c r="B6" s="1195"/>
      <c r="C6" s="545"/>
      <c r="D6" s="545"/>
      <c r="E6" s="545"/>
      <c r="F6" s="545"/>
      <c r="G6" s="545"/>
      <c r="H6" s="545"/>
      <c r="I6" s="429"/>
      <c r="J6" s="429"/>
    </row>
    <row r="7" spans="1:19" ht="29.25" customHeight="1" x14ac:dyDescent="0.2">
      <c r="A7" s="1548" t="s">
        <v>74</v>
      </c>
      <c r="B7" s="1548" t="s">
        <v>75</v>
      </c>
      <c r="C7" s="1548" t="s">
        <v>76</v>
      </c>
      <c r="D7" s="1548" t="s">
        <v>152</v>
      </c>
      <c r="E7" s="1548"/>
      <c r="F7" s="1548"/>
      <c r="G7" s="1548"/>
      <c r="H7" s="1548"/>
      <c r="I7" s="1549" t="s">
        <v>233</v>
      </c>
      <c r="J7" s="1548" t="s">
        <v>77</v>
      </c>
      <c r="K7" s="1548" t="s">
        <v>221</v>
      </c>
    </row>
    <row r="8" spans="1:19" ht="34.15" customHeight="1" x14ac:dyDescent="0.2">
      <c r="A8" s="1548"/>
      <c r="B8" s="1548"/>
      <c r="C8" s="1548"/>
      <c r="D8" s="1548" t="s">
        <v>79</v>
      </c>
      <c r="E8" s="1548" t="s">
        <v>80</v>
      </c>
      <c r="F8" s="1548"/>
      <c r="G8" s="1548"/>
      <c r="H8" s="1549" t="s">
        <v>1009</v>
      </c>
      <c r="I8" s="1550"/>
      <c r="J8" s="1548"/>
      <c r="K8" s="1548"/>
      <c r="R8" s="543"/>
      <c r="S8" s="543"/>
    </row>
    <row r="9" spans="1:19" ht="45" customHeight="1" x14ac:dyDescent="0.2">
      <c r="A9" s="1548"/>
      <c r="B9" s="1548"/>
      <c r="C9" s="1548"/>
      <c r="D9" s="1548"/>
      <c r="E9" s="245" t="s">
        <v>81</v>
      </c>
      <c r="F9" s="245" t="s">
        <v>82</v>
      </c>
      <c r="G9" s="245" t="s">
        <v>17</v>
      </c>
      <c r="H9" s="1551"/>
      <c r="I9" s="1551"/>
      <c r="J9" s="1548"/>
      <c r="K9" s="1548"/>
    </row>
    <row r="10" spans="1:19" s="197" customFormat="1" ht="14.45" customHeight="1" x14ac:dyDescent="0.2">
      <c r="A10" s="245">
        <v>1</v>
      </c>
      <c r="B10" s="245">
        <v>2</v>
      </c>
      <c r="C10" s="245">
        <v>3</v>
      </c>
      <c r="D10" s="245">
        <v>4</v>
      </c>
      <c r="E10" s="245">
        <v>5</v>
      </c>
      <c r="F10" s="245">
        <v>6</v>
      </c>
      <c r="G10" s="245">
        <v>7</v>
      </c>
      <c r="H10" s="245">
        <v>8</v>
      </c>
      <c r="I10" s="245">
        <v>9</v>
      </c>
      <c r="J10" s="245">
        <v>10</v>
      </c>
      <c r="K10" s="245">
        <v>11</v>
      </c>
    </row>
    <row r="11" spans="1:19" ht="17.100000000000001" customHeight="1" x14ac:dyDescent="0.2">
      <c r="A11" s="136">
        <v>1</v>
      </c>
      <c r="B11" s="122" t="s">
        <v>826</v>
      </c>
      <c r="C11" s="362">
        <v>30</v>
      </c>
      <c r="D11" s="362">
        <v>0</v>
      </c>
      <c r="E11" s="362">
        <v>4</v>
      </c>
      <c r="F11" s="362">
        <v>4</v>
      </c>
      <c r="G11" s="362">
        <f>SUM(E11:F11)</f>
        <v>8</v>
      </c>
      <c r="H11" s="362">
        <f>D11+G11</f>
        <v>8</v>
      </c>
      <c r="I11" s="362">
        <v>23</v>
      </c>
      <c r="J11" s="362">
        <f>C11-H11</f>
        <v>22</v>
      </c>
      <c r="K11" s="372"/>
    </row>
    <row r="12" spans="1:19" ht="17.100000000000001" customHeight="1" x14ac:dyDescent="0.2">
      <c r="A12" s="136">
        <v>2</v>
      </c>
      <c r="B12" s="122" t="s">
        <v>827</v>
      </c>
      <c r="C12" s="362">
        <v>31</v>
      </c>
      <c r="D12" s="362">
        <v>0</v>
      </c>
      <c r="E12" s="362">
        <v>4</v>
      </c>
      <c r="F12" s="362">
        <v>3</v>
      </c>
      <c r="G12" s="362">
        <f t="shared" ref="G12:G22" si="0">SUM(E12:F12)</f>
        <v>7</v>
      </c>
      <c r="H12" s="362">
        <f t="shared" ref="H12:H22" si="1">D12+G12</f>
        <v>7</v>
      </c>
      <c r="I12" s="362">
        <v>25</v>
      </c>
      <c r="J12" s="362">
        <f t="shared" ref="J12:J22" si="2">C12-H12</f>
        <v>24</v>
      </c>
      <c r="K12" s="372"/>
    </row>
    <row r="13" spans="1:19" ht="17.100000000000001" customHeight="1" x14ac:dyDescent="0.2">
      <c r="A13" s="136">
        <v>3</v>
      </c>
      <c r="B13" s="122" t="s">
        <v>828</v>
      </c>
      <c r="C13" s="362">
        <v>30</v>
      </c>
      <c r="D13" s="362">
        <v>28</v>
      </c>
      <c r="E13" s="362">
        <v>0</v>
      </c>
      <c r="F13" s="362">
        <v>0</v>
      </c>
      <c r="G13" s="362">
        <f t="shared" si="0"/>
        <v>0</v>
      </c>
      <c r="H13" s="362">
        <f t="shared" si="1"/>
        <v>28</v>
      </c>
      <c r="I13" s="362">
        <v>24</v>
      </c>
      <c r="J13" s="362">
        <f t="shared" si="2"/>
        <v>2</v>
      </c>
      <c r="K13" s="1555" t="s">
        <v>928</v>
      </c>
    </row>
    <row r="14" spans="1:19" ht="17.100000000000001" customHeight="1" x14ac:dyDescent="0.2">
      <c r="A14" s="136">
        <v>4</v>
      </c>
      <c r="B14" s="122" t="s">
        <v>829</v>
      </c>
      <c r="C14" s="362">
        <v>31</v>
      </c>
      <c r="D14" s="362">
        <v>31</v>
      </c>
      <c r="E14" s="362">
        <v>0</v>
      </c>
      <c r="F14" s="362">
        <v>0</v>
      </c>
      <c r="G14" s="362">
        <f t="shared" si="0"/>
        <v>0</v>
      </c>
      <c r="H14" s="362">
        <f t="shared" si="1"/>
        <v>31</v>
      </c>
      <c r="I14" s="362">
        <v>25</v>
      </c>
      <c r="J14" s="362">
        <f t="shared" si="2"/>
        <v>0</v>
      </c>
      <c r="K14" s="1556"/>
    </row>
    <row r="15" spans="1:19" ht="17.100000000000001" customHeight="1" x14ac:dyDescent="0.2">
      <c r="A15" s="136">
        <v>5</v>
      </c>
      <c r="B15" s="122" t="s">
        <v>830</v>
      </c>
      <c r="C15" s="362">
        <v>31</v>
      </c>
      <c r="D15" s="362">
        <v>0</v>
      </c>
      <c r="E15" s="362">
        <v>4</v>
      </c>
      <c r="F15" s="362">
        <v>5</v>
      </c>
      <c r="G15" s="362">
        <f t="shared" si="0"/>
        <v>9</v>
      </c>
      <c r="H15" s="362">
        <f t="shared" si="1"/>
        <v>9</v>
      </c>
      <c r="I15" s="362">
        <v>15</v>
      </c>
      <c r="J15" s="362">
        <f t="shared" si="2"/>
        <v>22</v>
      </c>
      <c r="K15" s="122"/>
    </row>
    <row r="16" spans="1:19" s="197" customFormat="1" ht="17.100000000000001" customHeight="1" x14ac:dyDescent="0.2">
      <c r="A16" s="136">
        <v>6</v>
      </c>
      <c r="B16" s="122" t="s">
        <v>831</v>
      </c>
      <c r="C16" s="136">
        <v>30</v>
      </c>
      <c r="D16" s="136">
        <v>0</v>
      </c>
      <c r="E16" s="136">
        <v>5</v>
      </c>
      <c r="F16" s="136">
        <v>1</v>
      </c>
      <c r="G16" s="362">
        <f t="shared" si="0"/>
        <v>6</v>
      </c>
      <c r="H16" s="362">
        <f t="shared" si="1"/>
        <v>6</v>
      </c>
      <c r="I16" s="362">
        <v>24</v>
      </c>
      <c r="J16" s="362">
        <f t="shared" si="2"/>
        <v>24</v>
      </c>
      <c r="K16" s="122"/>
    </row>
    <row r="17" spans="1:11" s="197" customFormat="1" ht="17.100000000000001" customHeight="1" x14ac:dyDescent="0.2">
      <c r="A17" s="136">
        <v>7</v>
      </c>
      <c r="B17" s="122" t="s">
        <v>832</v>
      </c>
      <c r="C17" s="136">
        <v>31</v>
      </c>
      <c r="D17" s="136">
        <v>0</v>
      </c>
      <c r="E17" s="136">
        <v>4</v>
      </c>
      <c r="F17" s="136">
        <v>6</v>
      </c>
      <c r="G17" s="362">
        <f t="shared" si="0"/>
        <v>10</v>
      </c>
      <c r="H17" s="362">
        <f t="shared" si="1"/>
        <v>10</v>
      </c>
      <c r="I17" s="362">
        <v>22</v>
      </c>
      <c r="J17" s="362">
        <f t="shared" si="2"/>
        <v>21</v>
      </c>
      <c r="K17" s="122"/>
    </row>
    <row r="18" spans="1:11" s="197" customFormat="1" ht="17.100000000000001" customHeight="1" x14ac:dyDescent="0.2">
      <c r="A18" s="136">
        <v>8</v>
      </c>
      <c r="B18" s="122" t="s">
        <v>833</v>
      </c>
      <c r="C18" s="136">
        <v>30</v>
      </c>
      <c r="D18" s="136">
        <v>0</v>
      </c>
      <c r="E18" s="136">
        <v>4</v>
      </c>
      <c r="F18" s="136">
        <v>3</v>
      </c>
      <c r="G18" s="362">
        <f t="shared" si="0"/>
        <v>7</v>
      </c>
      <c r="H18" s="362">
        <f t="shared" si="1"/>
        <v>7</v>
      </c>
      <c r="I18" s="362">
        <v>24</v>
      </c>
      <c r="J18" s="362">
        <f t="shared" si="2"/>
        <v>23</v>
      </c>
      <c r="K18" s="122"/>
    </row>
    <row r="19" spans="1:11" s="197" customFormat="1" ht="17.100000000000001" customHeight="1" x14ac:dyDescent="0.2">
      <c r="A19" s="136">
        <v>9</v>
      </c>
      <c r="B19" s="122" t="s">
        <v>834</v>
      </c>
      <c r="C19" s="136">
        <v>31</v>
      </c>
      <c r="D19" s="136">
        <v>10</v>
      </c>
      <c r="E19" s="136">
        <v>5</v>
      </c>
      <c r="F19" s="136">
        <v>4</v>
      </c>
      <c r="G19" s="362">
        <f t="shared" si="0"/>
        <v>9</v>
      </c>
      <c r="H19" s="362">
        <f t="shared" si="1"/>
        <v>19</v>
      </c>
      <c r="I19" s="362">
        <v>15</v>
      </c>
      <c r="J19" s="362">
        <f t="shared" si="2"/>
        <v>12</v>
      </c>
      <c r="K19" s="122" t="s">
        <v>929</v>
      </c>
    </row>
    <row r="20" spans="1:11" s="197" customFormat="1" ht="17.100000000000001" customHeight="1" x14ac:dyDescent="0.2">
      <c r="A20" s="136">
        <v>10</v>
      </c>
      <c r="B20" s="122" t="s">
        <v>835</v>
      </c>
      <c r="C20" s="136">
        <v>31</v>
      </c>
      <c r="D20" s="136">
        <v>0</v>
      </c>
      <c r="E20" s="136">
        <v>2</v>
      </c>
      <c r="F20" s="136">
        <v>3</v>
      </c>
      <c r="G20" s="362">
        <f t="shared" si="0"/>
        <v>5</v>
      </c>
      <c r="H20" s="362">
        <f t="shared" si="1"/>
        <v>5</v>
      </c>
      <c r="I20" s="362">
        <v>0</v>
      </c>
      <c r="J20" s="362">
        <f t="shared" si="2"/>
        <v>26</v>
      </c>
      <c r="K20" s="122"/>
    </row>
    <row r="21" spans="1:11" s="197" customFormat="1" ht="17.100000000000001" customHeight="1" x14ac:dyDescent="0.2">
      <c r="A21" s="136">
        <v>11</v>
      </c>
      <c r="B21" s="122" t="s">
        <v>836</v>
      </c>
      <c r="C21" s="136">
        <v>28</v>
      </c>
      <c r="D21" s="136">
        <v>0</v>
      </c>
      <c r="E21" s="136">
        <v>4</v>
      </c>
      <c r="F21" s="136">
        <v>3</v>
      </c>
      <c r="G21" s="362">
        <f t="shared" si="0"/>
        <v>7</v>
      </c>
      <c r="H21" s="362">
        <f t="shared" si="1"/>
        <v>7</v>
      </c>
      <c r="I21" s="362">
        <v>0</v>
      </c>
      <c r="J21" s="362">
        <f t="shared" si="2"/>
        <v>21</v>
      </c>
      <c r="K21" s="122"/>
    </row>
    <row r="22" spans="1:11" s="197" customFormat="1" ht="17.100000000000001" customHeight="1" x14ac:dyDescent="0.2">
      <c r="A22" s="136">
        <v>12</v>
      </c>
      <c r="B22" s="122" t="s">
        <v>837</v>
      </c>
      <c r="C22" s="136">
        <v>31</v>
      </c>
      <c r="D22" s="136">
        <v>0</v>
      </c>
      <c r="E22" s="136">
        <v>5</v>
      </c>
      <c r="F22" s="136">
        <v>3</v>
      </c>
      <c r="G22" s="362">
        <f t="shared" si="0"/>
        <v>8</v>
      </c>
      <c r="H22" s="362">
        <f t="shared" si="1"/>
        <v>8</v>
      </c>
      <c r="I22" s="362">
        <v>24</v>
      </c>
      <c r="J22" s="362">
        <f t="shared" si="2"/>
        <v>23</v>
      </c>
      <c r="K22" s="122"/>
    </row>
    <row r="23" spans="1:11" s="197" customFormat="1" ht="17.100000000000001" customHeight="1" x14ac:dyDescent="0.2">
      <c r="A23" s="122"/>
      <c r="B23" s="198" t="s">
        <v>17</v>
      </c>
      <c r="C23" s="245">
        <f>SUM(C11:C22)</f>
        <v>365</v>
      </c>
      <c r="D23" s="245">
        <f t="shared" ref="D23:J23" si="3">SUM(D11:D22)</f>
        <v>69</v>
      </c>
      <c r="E23" s="245">
        <f t="shared" si="3"/>
        <v>41</v>
      </c>
      <c r="F23" s="245">
        <f t="shared" si="3"/>
        <v>35</v>
      </c>
      <c r="G23" s="245">
        <f t="shared" si="3"/>
        <v>76</v>
      </c>
      <c r="H23" s="245">
        <f t="shared" si="3"/>
        <v>145</v>
      </c>
      <c r="I23" s="245">
        <f t="shared" si="3"/>
        <v>221</v>
      </c>
      <c r="J23" s="245">
        <f t="shared" si="3"/>
        <v>220</v>
      </c>
      <c r="K23" s="122"/>
    </row>
    <row r="24" spans="1:11" s="197" customFormat="1" ht="11.25" customHeight="1" x14ac:dyDescent="0.2">
      <c r="A24" s="199"/>
      <c r="B24" s="200"/>
      <c r="C24" s="201"/>
      <c r="D24" s="199"/>
      <c r="E24" s="199"/>
      <c r="F24" s="199"/>
      <c r="G24" s="199"/>
      <c r="H24" s="199"/>
      <c r="I24" s="199"/>
      <c r="J24" s="199"/>
      <c r="K24" s="122"/>
    </row>
    <row r="25" spans="1:11" ht="15" x14ac:dyDescent="0.2">
      <c r="A25" s="425" t="s">
        <v>107</v>
      </c>
      <c r="B25" s="425"/>
      <c r="C25" s="425"/>
      <c r="D25" s="425"/>
      <c r="E25" s="425"/>
      <c r="F25" s="425"/>
      <c r="G25" s="425"/>
      <c r="H25" s="425"/>
      <c r="I25" s="431"/>
      <c r="J25" s="425"/>
    </row>
    <row r="26" spans="1:11" ht="15" x14ac:dyDescent="0.2">
      <c r="A26" s="425"/>
      <c r="B26" s="425"/>
      <c r="C26" s="425"/>
      <c r="D26" s="425"/>
      <c r="E26" s="425"/>
      <c r="F26" s="425"/>
      <c r="G26" s="425"/>
      <c r="H26" s="425"/>
      <c r="I26" s="431"/>
      <c r="J26" s="425"/>
    </row>
    <row r="27" spans="1:11" ht="15" x14ac:dyDescent="0.2">
      <c r="A27" s="425"/>
      <c r="B27" s="425"/>
      <c r="C27" s="425"/>
      <c r="D27" s="425"/>
      <c r="E27" s="425"/>
      <c r="F27" s="425"/>
      <c r="G27" s="425"/>
      <c r="H27" s="425"/>
      <c r="I27" s="425"/>
      <c r="J27" s="425"/>
    </row>
    <row r="28" spans="1:11" x14ac:dyDescent="0.2">
      <c r="D28" s="463" t="s">
        <v>10</v>
      </c>
    </row>
    <row r="29" spans="1:11" ht="15" x14ac:dyDescent="0.2">
      <c r="A29" s="425" t="s">
        <v>11</v>
      </c>
      <c r="B29" s="425"/>
      <c r="C29" s="425"/>
      <c r="D29" s="425"/>
      <c r="E29" s="425"/>
      <c r="F29" s="425"/>
      <c r="G29" s="425"/>
      <c r="H29" s="425"/>
      <c r="I29" s="425"/>
      <c r="J29" s="260"/>
    </row>
    <row r="30" spans="1:11" ht="15" x14ac:dyDescent="0.2">
      <c r="A30" s="1547" t="s">
        <v>13</v>
      </c>
      <c r="B30" s="1547"/>
      <c r="C30" s="1547"/>
      <c r="D30" s="1547"/>
      <c r="E30" s="1547"/>
      <c r="F30" s="1547"/>
      <c r="G30" s="1547"/>
      <c r="H30" s="1547"/>
      <c r="I30" s="1547"/>
      <c r="J30" s="1547"/>
    </row>
    <row r="31" spans="1:11" ht="15" x14ac:dyDescent="0.2">
      <c r="A31" s="1547" t="s">
        <v>18</v>
      </c>
      <c r="B31" s="1547"/>
      <c r="C31" s="1547"/>
      <c r="D31" s="1547"/>
      <c r="E31" s="1547"/>
      <c r="F31" s="1547"/>
      <c r="G31" s="1547"/>
      <c r="H31" s="1547"/>
      <c r="I31" s="1547"/>
      <c r="J31" s="1547"/>
    </row>
    <row r="32" spans="1:11" ht="15" x14ac:dyDescent="0.2">
      <c r="A32" s="425"/>
      <c r="B32" s="425"/>
      <c r="C32" s="425"/>
      <c r="D32" s="425"/>
      <c r="E32" s="425"/>
      <c r="F32" s="425"/>
      <c r="G32" s="425"/>
      <c r="H32" s="425"/>
      <c r="I32" s="425"/>
      <c r="J32" s="425"/>
    </row>
  </sheetData>
  <mergeCells count="19">
    <mergeCell ref="A30:J30"/>
    <mergeCell ref="A31:J31"/>
    <mergeCell ref="A7:A9"/>
    <mergeCell ref="B7:B9"/>
    <mergeCell ref="C7:C9"/>
    <mergeCell ref="D7:H7"/>
    <mergeCell ref="J7:J9"/>
    <mergeCell ref="D8:D9"/>
    <mergeCell ref="E8:G8"/>
    <mergeCell ref="I7:I9"/>
    <mergeCell ref="K13:K14"/>
    <mergeCell ref="K7:K9"/>
    <mergeCell ref="H8:H9"/>
    <mergeCell ref="C1:H1"/>
    <mergeCell ref="A2:J2"/>
    <mergeCell ref="A3:J3"/>
    <mergeCell ref="A5:J5"/>
    <mergeCell ref="A6:B6"/>
    <mergeCell ref="J4:K4"/>
  </mergeCells>
  <phoneticPr fontId="0" type="noConversion"/>
  <printOptions horizontalCentered="1"/>
  <pageMargins left="0.5" right="0.5" top="0.23622047244094499" bottom="0" header="0.31496062992126" footer="0.31496062992126"/>
  <pageSetup paperSize="9"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T40"/>
  <sheetViews>
    <sheetView view="pageBreakPreview" topLeftCell="A7" zoomScaleNormal="91" zoomScaleSheetLayoutView="100" workbookViewId="0">
      <selection activeCell="G31" sqref="G31"/>
    </sheetView>
  </sheetViews>
  <sheetFormatPr defaultColWidth="9.140625" defaultRowHeight="12.75" x14ac:dyDescent="0.2"/>
  <cols>
    <col min="1" max="1" width="4" style="331" customWidth="1"/>
    <col min="2" max="2" width="9.5703125" style="331" customWidth="1"/>
    <col min="3" max="3" width="8.28515625" style="331" customWidth="1"/>
    <col min="4" max="4" width="7.140625" style="331" customWidth="1"/>
    <col min="5" max="5" width="7.5703125" style="331" customWidth="1"/>
    <col min="6" max="6" width="8.5703125" style="331" customWidth="1"/>
    <col min="7" max="7" width="9.140625" style="331" bestFit="1" customWidth="1"/>
    <col min="8" max="8" width="9.5703125" style="331" customWidth="1"/>
    <col min="9" max="9" width="9.42578125" style="331" customWidth="1"/>
    <col min="10" max="10" width="9.42578125" style="331" bestFit="1" customWidth="1"/>
    <col min="11" max="11" width="6" style="331" customWidth="1"/>
    <col min="12" max="12" width="6.42578125" style="331" customWidth="1"/>
    <col min="13" max="13" width="8.42578125" style="331" bestFit="1" customWidth="1"/>
    <col min="14" max="16" width="7.42578125" style="331" bestFit="1" customWidth="1"/>
    <col min="17" max="18" width="7.28515625" style="331" bestFit="1" customWidth="1"/>
    <col min="19" max="19" width="7.42578125" style="331" customWidth="1"/>
    <col min="20" max="20" width="9.85546875" style="331" customWidth="1"/>
    <col min="21" max="16384" width="9.140625" style="331"/>
  </cols>
  <sheetData>
    <row r="1" spans="1:20" ht="12.75" customHeight="1" x14ac:dyDescent="0.2">
      <c r="G1" s="1140"/>
      <c r="H1" s="1140"/>
      <c r="I1" s="1140"/>
      <c r="Q1" s="1542" t="s">
        <v>522</v>
      </c>
      <c r="R1" s="1542"/>
      <c r="S1" s="1542"/>
      <c r="T1" s="1542"/>
    </row>
    <row r="2" spans="1:20" ht="15.75" x14ac:dyDescent="0.2">
      <c r="A2" s="1283" t="s">
        <v>0</v>
      </c>
      <c r="B2" s="1283"/>
      <c r="C2" s="1283"/>
      <c r="D2" s="1283"/>
      <c r="E2" s="1283"/>
      <c r="F2" s="1283"/>
      <c r="G2" s="1283"/>
      <c r="H2" s="1283"/>
      <c r="I2" s="1283"/>
      <c r="J2" s="1283"/>
      <c r="K2" s="1283"/>
      <c r="L2" s="1283"/>
      <c r="M2" s="1283"/>
      <c r="N2" s="1283"/>
      <c r="O2" s="1283"/>
      <c r="P2" s="1283"/>
      <c r="Q2" s="1283"/>
      <c r="R2" s="1283"/>
      <c r="S2" s="1283"/>
      <c r="T2" s="1283"/>
    </row>
    <row r="3" spans="1:20" ht="18" x14ac:dyDescent="0.2">
      <c r="A3" s="1294" t="s">
        <v>734</v>
      </c>
      <c r="B3" s="1294"/>
      <c r="C3" s="1294"/>
      <c r="D3" s="1294"/>
      <c r="E3" s="1294"/>
      <c r="F3" s="1294"/>
      <c r="G3" s="1294"/>
      <c r="H3" s="1294"/>
      <c r="I3" s="1294"/>
      <c r="J3" s="1294"/>
      <c r="K3" s="1294"/>
      <c r="L3" s="1294"/>
      <c r="M3" s="1294"/>
      <c r="N3" s="1294"/>
      <c r="O3" s="1294"/>
      <c r="P3" s="1294"/>
      <c r="Q3" s="1294"/>
      <c r="R3" s="1294"/>
      <c r="S3" s="1294"/>
      <c r="T3" s="1294"/>
    </row>
    <row r="4" spans="1:20" ht="12.75" customHeight="1" x14ac:dyDescent="0.2">
      <c r="A4" s="1365" t="s">
        <v>742</v>
      </c>
      <c r="B4" s="1365"/>
      <c r="C4" s="1365"/>
      <c r="D4" s="1365"/>
      <c r="E4" s="1365"/>
      <c r="F4" s="1365"/>
      <c r="G4" s="1365"/>
      <c r="H4" s="1365"/>
      <c r="I4" s="1365"/>
      <c r="J4" s="1365"/>
      <c r="K4" s="1365"/>
      <c r="L4" s="1365"/>
      <c r="M4" s="1365"/>
      <c r="N4" s="1365"/>
      <c r="O4" s="1365"/>
      <c r="P4" s="1365"/>
      <c r="Q4" s="1365"/>
      <c r="R4" s="1365"/>
      <c r="S4" s="1365"/>
      <c r="T4" s="1365"/>
    </row>
    <row r="5" spans="1:20" s="384" customFormat="1" ht="7.5" customHeight="1" x14ac:dyDescent="0.2">
      <c r="A5" s="1365"/>
      <c r="B5" s="1365"/>
      <c r="C5" s="1365"/>
      <c r="D5" s="1365"/>
      <c r="E5" s="1365"/>
      <c r="F5" s="1365"/>
      <c r="G5" s="1365"/>
      <c r="H5" s="1365"/>
      <c r="I5" s="1365"/>
      <c r="J5" s="1365"/>
      <c r="K5" s="1365"/>
      <c r="L5" s="1365"/>
      <c r="M5" s="1365"/>
      <c r="N5" s="1365"/>
      <c r="O5" s="1365"/>
      <c r="P5" s="1365"/>
      <c r="Q5" s="1365"/>
      <c r="R5" s="1365"/>
      <c r="S5" s="1365"/>
      <c r="T5" s="1365"/>
    </row>
    <row r="6" spans="1:20" x14ac:dyDescent="0.2">
      <c r="A6" s="1214"/>
      <c r="B6" s="1214"/>
      <c r="C6" s="1214"/>
      <c r="D6" s="1214"/>
      <c r="E6" s="1214"/>
      <c r="F6" s="1214"/>
      <c r="G6" s="1214"/>
      <c r="H6" s="1214"/>
      <c r="I6" s="1214"/>
      <c r="J6" s="1214"/>
      <c r="K6" s="1214"/>
      <c r="L6" s="1214"/>
      <c r="M6" s="1214"/>
      <c r="N6" s="1214"/>
      <c r="O6" s="1214"/>
      <c r="P6" s="1214"/>
      <c r="Q6" s="1214"/>
      <c r="R6" s="1214"/>
      <c r="S6" s="1214"/>
      <c r="T6" s="1214"/>
    </row>
    <row r="7" spans="1:20" x14ac:dyDescent="0.2">
      <c r="A7" s="1195" t="s">
        <v>157</v>
      </c>
      <c r="B7" s="1195"/>
      <c r="H7" s="386"/>
      <c r="L7" s="1215"/>
      <c r="M7" s="1215"/>
      <c r="N7" s="1215"/>
      <c r="O7" s="1215"/>
      <c r="P7" s="1215"/>
      <c r="Q7" s="1215"/>
      <c r="R7" s="1215"/>
      <c r="S7" s="1215"/>
      <c r="T7" s="1215"/>
    </row>
    <row r="8" spans="1:20" ht="24" customHeight="1" x14ac:dyDescent="0.2">
      <c r="A8" s="1558" t="s">
        <v>74</v>
      </c>
      <c r="B8" s="1558" t="s">
        <v>3</v>
      </c>
      <c r="C8" s="1559" t="s">
        <v>475</v>
      </c>
      <c r="D8" s="1560"/>
      <c r="E8" s="1560"/>
      <c r="F8" s="1560"/>
      <c r="G8" s="1561"/>
      <c r="H8" s="1562" t="s">
        <v>84</v>
      </c>
      <c r="I8" s="1559" t="s">
        <v>85</v>
      </c>
      <c r="J8" s="1560"/>
      <c r="K8" s="1560"/>
      <c r="L8" s="1561"/>
      <c r="M8" s="1558" t="s">
        <v>639</v>
      </c>
      <c r="N8" s="1558"/>
      <c r="O8" s="1558"/>
      <c r="P8" s="1558"/>
      <c r="Q8" s="1558"/>
      <c r="R8" s="1558"/>
      <c r="S8" s="1558" t="s">
        <v>697</v>
      </c>
      <c r="T8" s="1558"/>
    </row>
    <row r="9" spans="1:20" ht="44.45" customHeight="1" x14ac:dyDescent="0.2">
      <c r="A9" s="1558"/>
      <c r="B9" s="1558"/>
      <c r="C9" s="430" t="s">
        <v>1010</v>
      </c>
      <c r="D9" s="430" t="s">
        <v>6</v>
      </c>
      <c r="E9" s="430" t="s">
        <v>343</v>
      </c>
      <c r="F9" s="548" t="s">
        <v>101</v>
      </c>
      <c r="G9" s="548" t="s">
        <v>222</v>
      </c>
      <c r="H9" s="1563"/>
      <c r="I9" s="430" t="s">
        <v>90</v>
      </c>
      <c r="J9" s="430" t="s">
        <v>20</v>
      </c>
      <c r="K9" s="430" t="s">
        <v>42</v>
      </c>
      <c r="L9" s="430" t="s">
        <v>676</v>
      </c>
      <c r="M9" s="430" t="s">
        <v>17</v>
      </c>
      <c r="N9" s="430" t="s">
        <v>910</v>
      </c>
      <c r="O9" s="430" t="s">
        <v>911</v>
      </c>
      <c r="P9" s="430" t="s">
        <v>912</v>
      </c>
      <c r="Q9" s="430" t="s">
        <v>643</v>
      </c>
      <c r="R9" s="430" t="s">
        <v>644</v>
      </c>
      <c r="S9" s="430" t="s">
        <v>702</v>
      </c>
      <c r="T9" s="430" t="s">
        <v>700</v>
      </c>
    </row>
    <row r="10" spans="1:20" s="377" customFormat="1" ht="12.75" customHeight="1" x14ac:dyDescent="0.2">
      <c r="A10" s="297">
        <v>1</v>
      </c>
      <c r="B10" s="297">
        <v>2</v>
      </c>
      <c r="C10" s="297">
        <v>3</v>
      </c>
      <c r="D10" s="297">
        <v>4</v>
      </c>
      <c r="E10" s="297">
        <v>5</v>
      </c>
      <c r="F10" s="297">
        <v>6</v>
      </c>
      <c r="G10" s="297">
        <v>7</v>
      </c>
      <c r="H10" s="297">
        <v>8</v>
      </c>
      <c r="I10" s="297">
        <v>9</v>
      </c>
      <c r="J10" s="297">
        <v>10</v>
      </c>
      <c r="K10" s="297">
        <v>11</v>
      </c>
      <c r="L10" s="297">
        <v>12</v>
      </c>
      <c r="M10" s="297">
        <v>13</v>
      </c>
      <c r="N10" s="297">
        <v>14</v>
      </c>
      <c r="O10" s="297">
        <v>15</v>
      </c>
      <c r="P10" s="297">
        <v>16</v>
      </c>
      <c r="Q10" s="297">
        <v>17</v>
      </c>
      <c r="R10" s="297">
        <v>18</v>
      </c>
      <c r="S10" s="297">
        <v>19</v>
      </c>
      <c r="T10" s="297">
        <v>20</v>
      </c>
    </row>
    <row r="11" spans="1:20" s="671" customFormat="1" ht="12.75" customHeight="1" x14ac:dyDescent="0.2">
      <c r="A11" s="673">
        <v>1</v>
      </c>
      <c r="B11" s="335" t="s">
        <v>885</v>
      </c>
      <c r="C11" s="657">
        <v>25049</v>
      </c>
      <c r="D11" s="673">
        <v>0</v>
      </c>
      <c r="E11" s="673">
        <v>0</v>
      </c>
      <c r="F11" s="673">
        <v>0</v>
      </c>
      <c r="G11" s="657">
        <f>SUM(C11:F11)</f>
        <v>25049</v>
      </c>
      <c r="H11" s="683">
        <v>220</v>
      </c>
      <c r="I11" s="684">
        <f>G11*100*220/1000000</f>
        <v>551.07799999999997</v>
      </c>
      <c r="J11" s="684">
        <v>551.07799999999997</v>
      </c>
      <c r="K11" s="412">
        <v>0</v>
      </c>
      <c r="L11" s="412">
        <v>0</v>
      </c>
      <c r="M11" s="684">
        <f>N11+O11+P11</f>
        <v>110.21560000000001</v>
      </c>
      <c r="N11" s="684">
        <f>G11*0.04*37/1000</f>
        <v>37.072520000000004</v>
      </c>
      <c r="O11" s="684">
        <f>G11*0.04*37/1000</f>
        <v>37.072520000000004</v>
      </c>
      <c r="P11" s="684">
        <f>G11*0.04*36/1000</f>
        <v>36.07056</v>
      </c>
      <c r="Q11" s="412">
        <v>0</v>
      </c>
      <c r="R11" s="412">
        <v>0</v>
      </c>
      <c r="S11" s="673"/>
      <c r="T11" s="412">
        <f>J11*1350/100000</f>
        <v>7.4395529999999992</v>
      </c>
    </row>
    <row r="12" spans="1:20" s="671" customFormat="1" ht="12.75" customHeight="1" x14ac:dyDescent="0.2">
      <c r="A12" s="673">
        <v>2</v>
      </c>
      <c r="B12" s="335" t="s">
        <v>886</v>
      </c>
      <c r="C12" s="657">
        <v>6329</v>
      </c>
      <c r="D12" s="673">
        <v>0</v>
      </c>
      <c r="E12" s="673">
        <v>0</v>
      </c>
      <c r="F12" s="673">
        <v>0</v>
      </c>
      <c r="G12" s="657">
        <f t="shared" ref="G12:G30" si="0">SUM(C12:F12)</f>
        <v>6329</v>
      </c>
      <c r="H12" s="683">
        <v>220</v>
      </c>
      <c r="I12" s="684">
        <f t="shared" ref="I12:I20" si="1">G12*100*220/1000000</f>
        <v>139.238</v>
      </c>
      <c r="J12" s="684">
        <v>139.238</v>
      </c>
      <c r="K12" s="412">
        <v>0</v>
      </c>
      <c r="L12" s="412">
        <v>0</v>
      </c>
      <c r="M12" s="684">
        <f t="shared" ref="M12:M20" si="2">N12+O12+P12</f>
        <v>27.8476</v>
      </c>
      <c r="N12" s="684">
        <f t="shared" ref="N12:N20" si="3">G12*0.04*37/1000</f>
        <v>9.3669200000000004</v>
      </c>
      <c r="O12" s="684">
        <f t="shared" ref="O12:O20" si="4">G12*0.04*37/1000</f>
        <v>9.3669200000000004</v>
      </c>
      <c r="P12" s="684">
        <f t="shared" ref="P12:P20" si="5">G12*0.04*36/1000</f>
        <v>9.113760000000001</v>
      </c>
      <c r="Q12" s="412">
        <v>0</v>
      </c>
      <c r="R12" s="412">
        <v>0</v>
      </c>
      <c r="S12" s="673"/>
      <c r="T12" s="412">
        <f t="shared" ref="T12:T20" si="6">J12*1350/100000</f>
        <v>1.879713</v>
      </c>
    </row>
    <row r="13" spans="1:20" s="671" customFormat="1" ht="12.75" customHeight="1" x14ac:dyDescent="0.2">
      <c r="A13" s="673">
        <v>3</v>
      </c>
      <c r="B13" s="335" t="s">
        <v>887</v>
      </c>
      <c r="C13" s="657">
        <v>24030</v>
      </c>
      <c r="D13" s="673">
        <v>0</v>
      </c>
      <c r="E13" s="673">
        <v>0</v>
      </c>
      <c r="F13" s="673">
        <v>0</v>
      </c>
      <c r="G13" s="657">
        <f t="shared" si="0"/>
        <v>24030</v>
      </c>
      <c r="H13" s="683">
        <v>220</v>
      </c>
      <c r="I13" s="684">
        <f t="shared" si="1"/>
        <v>528.66</v>
      </c>
      <c r="J13" s="684">
        <v>528.66</v>
      </c>
      <c r="K13" s="412">
        <v>0</v>
      </c>
      <c r="L13" s="412">
        <v>0</v>
      </c>
      <c r="M13" s="684">
        <f t="shared" si="2"/>
        <v>105.732</v>
      </c>
      <c r="N13" s="684">
        <f t="shared" si="3"/>
        <v>35.564399999999999</v>
      </c>
      <c r="O13" s="684">
        <f t="shared" si="4"/>
        <v>35.564399999999999</v>
      </c>
      <c r="P13" s="684">
        <f t="shared" si="5"/>
        <v>34.603200000000001</v>
      </c>
      <c r="Q13" s="412">
        <v>0</v>
      </c>
      <c r="R13" s="412">
        <v>0</v>
      </c>
      <c r="S13" s="673"/>
      <c r="T13" s="412">
        <f t="shared" si="6"/>
        <v>7.1369100000000003</v>
      </c>
    </row>
    <row r="14" spans="1:20" s="671" customFormat="1" ht="12.75" customHeight="1" x14ac:dyDescent="0.2">
      <c r="A14" s="673">
        <v>4</v>
      </c>
      <c r="B14" s="335" t="s">
        <v>888</v>
      </c>
      <c r="C14" s="657">
        <v>32924</v>
      </c>
      <c r="D14" s="673">
        <v>0</v>
      </c>
      <c r="E14" s="673">
        <v>0</v>
      </c>
      <c r="F14" s="673">
        <v>0</v>
      </c>
      <c r="G14" s="657">
        <f t="shared" si="0"/>
        <v>32924</v>
      </c>
      <c r="H14" s="683">
        <v>220</v>
      </c>
      <c r="I14" s="684">
        <f t="shared" si="1"/>
        <v>724.32799999999997</v>
      </c>
      <c r="J14" s="684">
        <v>724.32799999999997</v>
      </c>
      <c r="K14" s="412">
        <v>0</v>
      </c>
      <c r="L14" s="412">
        <v>0</v>
      </c>
      <c r="M14" s="684">
        <f t="shared" si="2"/>
        <v>144.8656</v>
      </c>
      <c r="N14" s="684">
        <f t="shared" si="3"/>
        <v>48.727520000000005</v>
      </c>
      <c r="O14" s="684">
        <f t="shared" si="4"/>
        <v>48.727520000000005</v>
      </c>
      <c r="P14" s="684">
        <f t="shared" si="5"/>
        <v>47.410559999999997</v>
      </c>
      <c r="Q14" s="412">
        <v>0</v>
      </c>
      <c r="R14" s="412">
        <v>0</v>
      </c>
      <c r="S14" s="673"/>
      <c r="T14" s="412">
        <f t="shared" si="6"/>
        <v>9.7784279999999999</v>
      </c>
    </row>
    <row r="15" spans="1:20" s="671" customFormat="1" ht="12.75" customHeight="1" x14ac:dyDescent="0.2">
      <c r="A15" s="673">
        <v>5</v>
      </c>
      <c r="B15" s="335" t="s">
        <v>889</v>
      </c>
      <c r="C15" s="657">
        <v>25044</v>
      </c>
      <c r="D15" s="673">
        <v>0</v>
      </c>
      <c r="E15" s="673">
        <v>0</v>
      </c>
      <c r="F15" s="673">
        <v>0</v>
      </c>
      <c r="G15" s="657">
        <f t="shared" si="0"/>
        <v>25044</v>
      </c>
      <c r="H15" s="683">
        <v>220</v>
      </c>
      <c r="I15" s="684">
        <f t="shared" si="1"/>
        <v>550.96799999999996</v>
      </c>
      <c r="J15" s="684">
        <v>550.96799999999996</v>
      </c>
      <c r="K15" s="412">
        <v>0</v>
      </c>
      <c r="L15" s="412">
        <v>0</v>
      </c>
      <c r="M15" s="684">
        <f t="shared" si="2"/>
        <v>110.1936</v>
      </c>
      <c r="N15" s="684">
        <f t="shared" si="3"/>
        <v>37.06512</v>
      </c>
      <c r="O15" s="684">
        <f t="shared" si="4"/>
        <v>37.06512</v>
      </c>
      <c r="P15" s="684">
        <f t="shared" si="5"/>
        <v>36.063360000000003</v>
      </c>
      <c r="Q15" s="412">
        <v>0</v>
      </c>
      <c r="R15" s="412">
        <v>0</v>
      </c>
      <c r="S15" s="673"/>
      <c r="T15" s="412">
        <f t="shared" si="6"/>
        <v>7.4380679999999995</v>
      </c>
    </row>
    <row r="16" spans="1:20" s="671" customFormat="1" ht="12.75" customHeight="1" x14ac:dyDescent="0.2">
      <c r="A16" s="673">
        <v>6</v>
      </c>
      <c r="B16" s="335" t="s">
        <v>890</v>
      </c>
      <c r="C16" s="657">
        <v>25252</v>
      </c>
      <c r="D16" s="673">
        <v>0</v>
      </c>
      <c r="E16" s="673">
        <v>0</v>
      </c>
      <c r="F16" s="673">
        <v>0</v>
      </c>
      <c r="G16" s="657">
        <f t="shared" si="0"/>
        <v>25252</v>
      </c>
      <c r="H16" s="683">
        <v>220</v>
      </c>
      <c r="I16" s="684">
        <f t="shared" si="1"/>
        <v>555.54399999999998</v>
      </c>
      <c r="J16" s="684">
        <v>555.54399999999998</v>
      </c>
      <c r="K16" s="412">
        <v>0</v>
      </c>
      <c r="L16" s="412">
        <v>0</v>
      </c>
      <c r="M16" s="684">
        <f t="shared" si="2"/>
        <v>111.1088</v>
      </c>
      <c r="N16" s="684">
        <f t="shared" si="3"/>
        <v>37.372959999999999</v>
      </c>
      <c r="O16" s="684">
        <f t="shared" si="4"/>
        <v>37.372959999999999</v>
      </c>
      <c r="P16" s="684">
        <f t="shared" si="5"/>
        <v>36.362880000000004</v>
      </c>
      <c r="Q16" s="412">
        <v>0</v>
      </c>
      <c r="R16" s="412">
        <v>0</v>
      </c>
      <c r="S16" s="673"/>
      <c r="T16" s="412">
        <f t="shared" si="6"/>
        <v>7.4998440000000004</v>
      </c>
    </row>
    <row r="17" spans="1:20" s="671" customFormat="1" ht="12.75" customHeight="1" x14ac:dyDescent="0.2">
      <c r="A17" s="673">
        <v>7</v>
      </c>
      <c r="B17" s="335" t="s">
        <v>891</v>
      </c>
      <c r="C17" s="657">
        <v>24092</v>
      </c>
      <c r="D17" s="673">
        <v>0</v>
      </c>
      <c r="E17" s="673">
        <v>0</v>
      </c>
      <c r="F17" s="673">
        <v>0</v>
      </c>
      <c r="G17" s="657">
        <f t="shared" si="0"/>
        <v>24092</v>
      </c>
      <c r="H17" s="683">
        <v>220</v>
      </c>
      <c r="I17" s="684">
        <f t="shared" si="1"/>
        <v>530.024</v>
      </c>
      <c r="J17" s="684">
        <v>530.024</v>
      </c>
      <c r="K17" s="412">
        <v>0</v>
      </c>
      <c r="L17" s="412">
        <v>0</v>
      </c>
      <c r="M17" s="684">
        <f t="shared" si="2"/>
        <v>106.00480000000002</v>
      </c>
      <c r="N17" s="684">
        <f t="shared" si="3"/>
        <v>35.656160000000007</v>
      </c>
      <c r="O17" s="684">
        <f t="shared" si="4"/>
        <v>35.656160000000007</v>
      </c>
      <c r="P17" s="684">
        <f t="shared" si="5"/>
        <v>34.692480000000003</v>
      </c>
      <c r="Q17" s="412">
        <v>0</v>
      </c>
      <c r="R17" s="412">
        <v>0</v>
      </c>
      <c r="S17" s="673"/>
      <c r="T17" s="412">
        <f t="shared" si="6"/>
        <v>7.1553240000000002</v>
      </c>
    </row>
    <row r="18" spans="1:20" s="671" customFormat="1" ht="12.75" customHeight="1" x14ac:dyDescent="0.2">
      <c r="A18" s="673">
        <v>8</v>
      </c>
      <c r="B18" s="335" t="s">
        <v>892</v>
      </c>
      <c r="C18" s="657">
        <v>14579</v>
      </c>
      <c r="D18" s="673">
        <v>0</v>
      </c>
      <c r="E18" s="673">
        <v>0</v>
      </c>
      <c r="F18" s="673">
        <v>0</v>
      </c>
      <c r="G18" s="657">
        <f t="shared" si="0"/>
        <v>14579</v>
      </c>
      <c r="H18" s="683">
        <v>220</v>
      </c>
      <c r="I18" s="684">
        <f t="shared" si="1"/>
        <v>320.738</v>
      </c>
      <c r="J18" s="684">
        <v>320.738</v>
      </c>
      <c r="K18" s="412">
        <v>0</v>
      </c>
      <c r="L18" s="412">
        <v>0</v>
      </c>
      <c r="M18" s="684">
        <f t="shared" si="2"/>
        <v>64.147599999999997</v>
      </c>
      <c r="N18" s="684">
        <f t="shared" si="3"/>
        <v>21.576919999999998</v>
      </c>
      <c r="O18" s="684">
        <f t="shared" si="4"/>
        <v>21.576919999999998</v>
      </c>
      <c r="P18" s="684">
        <f t="shared" si="5"/>
        <v>20.993759999999998</v>
      </c>
      <c r="Q18" s="412">
        <v>0</v>
      </c>
      <c r="R18" s="412">
        <v>0</v>
      </c>
      <c r="S18" s="673"/>
      <c r="T18" s="412">
        <f t="shared" si="6"/>
        <v>4.3299630000000002</v>
      </c>
    </row>
    <row r="19" spans="1:20" s="671" customFormat="1" ht="12.75" customHeight="1" x14ac:dyDescent="0.2">
      <c r="A19" s="673">
        <v>9</v>
      </c>
      <c r="B19" s="335" t="s">
        <v>893</v>
      </c>
      <c r="C19" s="657">
        <v>37509</v>
      </c>
      <c r="D19" s="673">
        <v>0</v>
      </c>
      <c r="E19" s="673">
        <v>0</v>
      </c>
      <c r="F19" s="673">
        <v>0</v>
      </c>
      <c r="G19" s="657">
        <f t="shared" si="0"/>
        <v>37509</v>
      </c>
      <c r="H19" s="683">
        <v>220</v>
      </c>
      <c r="I19" s="684">
        <f t="shared" si="1"/>
        <v>825.19799999999998</v>
      </c>
      <c r="J19" s="684">
        <v>825.19799999999998</v>
      </c>
      <c r="K19" s="412">
        <v>0</v>
      </c>
      <c r="L19" s="412">
        <v>0</v>
      </c>
      <c r="M19" s="684">
        <f t="shared" si="2"/>
        <v>165.03960000000001</v>
      </c>
      <c r="N19" s="684">
        <f t="shared" si="3"/>
        <v>55.513320000000007</v>
      </c>
      <c r="O19" s="684">
        <f t="shared" si="4"/>
        <v>55.513320000000007</v>
      </c>
      <c r="P19" s="684">
        <f t="shared" si="5"/>
        <v>54.012960000000007</v>
      </c>
      <c r="Q19" s="412">
        <v>0</v>
      </c>
      <c r="R19" s="412">
        <v>0</v>
      </c>
      <c r="S19" s="673"/>
      <c r="T19" s="412">
        <f t="shared" si="6"/>
        <v>11.140173000000001</v>
      </c>
    </row>
    <row r="20" spans="1:20" s="671" customFormat="1" ht="12.75" customHeight="1" x14ac:dyDescent="0.2">
      <c r="A20" s="673">
        <v>10</v>
      </c>
      <c r="B20" s="335" t="s">
        <v>894</v>
      </c>
      <c r="C20" s="657">
        <v>33638</v>
      </c>
      <c r="D20" s="673">
        <v>0</v>
      </c>
      <c r="E20" s="673">
        <v>0</v>
      </c>
      <c r="F20" s="673">
        <v>0</v>
      </c>
      <c r="G20" s="657">
        <f t="shared" si="0"/>
        <v>33638</v>
      </c>
      <c r="H20" s="683">
        <v>220</v>
      </c>
      <c r="I20" s="684">
        <f t="shared" si="1"/>
        <v>740.03599999999994</v>
      </c>
      <c r="J20" s="684">
        <v>740.03599999999994</v>
      </c>
      <c r="K20" s="412">
        <v>0</v>
      </c>
      <c r="L20" s="412">
        <v>0</v>
      </c>
      <c r="M20" s="684">
        <f t="shared" si="2"/>
        <v>148.00720000000001</v>
      </c>
      <c r="N20" s="684">
        <f t="shared" si="3"/>
        <v>49.784239999999997</v>
      </c>
      <c r="O20" s="684">
        <f t="shared" si="4"/>
        <v>49.784239999999997</v>
      </c>
      <c r="P20" s="684">
        <f t="shared" si="5"/>
        <v>48.438720000000004</v>
      </c>
      <c r="Q20" s="412">
        <v>0</v>
      </c>
      <c r="R20" s="412">
        <v>0</v>
      </c>
      <c r="S20" s="673"/>
      <c r="T20" s="412">
        <f t="shared" si="6"/>
        <v>9.9904860000000006</v>
      </c>
    </row>
    <row r="21" spans="1:20" s="671" customFormat="1" ht="12.75" customHeight="1" x14ac:dyDescent="0.2">
      <c r="A21" s="673">
        <v>11</v>
      </c>
      <c r="B21" s="335" t="s">
        <v>895</v>
      </c>
      <c r="C21" s="657">
        <v>9364</v>
      </c>
      <c r="D21" s="673">
        <v>0</v>
      </c>
      <c r="E21" s="673">
        <v>0</v>
      </c>
      <c r="F21" s="673">
        <v>0</v>
      </c>
      <c r="G21" s="657">
        <f t="shared" si="0"/>
        <v>9364</v>
      </c>
      <c r="H21" s="683">
        <v>220</v>
      </c>
      <c r="I21" s="684">
        <f>G21*100*220/1000000</f>
        <v>206.00800000000001</v>
      </c>
      <c r="J21" s="684">
        <v>206.00800000000001</v>
      </c>
      <c r="K21" s="412">
        <v>0</v>
      </c>
      <c r="L21" s="412">
        <v>0</v>
      </c>
      <c r="M21" s="684">
        <f>N21+O21+P21</f>
        <v>41.201599999999999</v>
      </c>
      <c r="N21" s="684">
        <f>G21*0.04*37/1000</f>
        <v>13.85872</v>
      </c>
      <c r="O21" s="684">
        <f>G21*0.04*37/1000</f>
        <v>13.85872</v>
      </c>
      <c r="P21" s="684">
        <f>G21*0.04*36/1000</f>
        <v>13.484159999999999</v>
      </c>
      <c r="Q21" s="412">
        <v>0</v>
      </c>
      <c r="R21" s="412">
        <v>0</v>
      </c>
      <c r="S21" s="673"/>
      <c r="T21" s="412">
        <f>J21*1350/100000</f>
        <v>2.7811079999999997</v>
      </c>
    </row>
    <row r="22" spans="1:20" s="671" customFormat="1" ht="12.75" customHeight="1" x14ac:dyDescent="0.2">
      <c r="A22" s="673">
        <v>12</v>
      </c>
      <c r="B22" s="335" t="s">
        <v>896</v>
      </c>
      <c r="C22" s="657">
        <v>13183</v>
      </c>
      <c r="D22" s="673">
        <v>296</v>
      </c>
      <c r="E22" s="673">
        <v>0</v>
      </c>
      <c r="F22" s="673">
        <v>0</v>
      </c>
      <c r="G22" s="657">
        <f t="shared" si="0"/>
        <v>13479</v>
      </c>
      <c r="H22" s="683">
        <v>220</v>
      </c>
      <c r="I22" s="684">
        <f t="shared" ref="I22:I30" si="7">G22*100*220/1000000</f>
        <v>296.53800000000001</v>
      </c>
      <c r="J22" s="684">
        <v>296.53800000000001</v>
      </c>
      <c r="K22" s="412">
        <v>0</v>
      </c>
      <c r="L22" s="412">
        <v>0</v>
      </c>
      <c r="M22" s="684">
        <f t="shared" ref="M22:M30" si="8">N22+O22+P22</f>
        <v>59.307599999999994</v>
      </c>
      <c r="N22" s="684">
        <f t="shared" ref="N22:N30" si="9">G22*0.04*37/1000</f>
        <v>19.948919999999998</v>
      </c>
      <c r="O22" s="684">
        <f t="shared" ref="O22:O30" si="10">G22*0.04*37/1000</f>
        <v>19.948919999999998</v>
      </c>
      <c r="P22" s="684">
        <f t="shared" ref="P22:P30" si="11">G22*0.04*36/1000</f>
        <v>19.409759999999999</v>
      </c>
      <c r="Q22" s="412">
        <v>0</v>
      </c>
      <c r="R22" s="412">
        <v>0</v>
      </c>
      <c r="S22" s="673"/>
      <c r="T22" s="412">
        <f t="shared" ref="T22:T30" si="12">J22*1350/100000</f>
        <v>4.0032629999999996</v>
      </c>
    </row>
    <row r="23" spans="1:20" s="671" customFormat="1" ht="12.75" customHeight="1" x14ac:dyDescent="0.2">
      <c r="A23" s="673">
        <v>13</v>
      </c>
      <c r="B23" s="335" t="s">
        <v>897</v>
      </c>
      <c r="C23" s="657">
        <v>25490</v>
      </c>
      <c r="D23" s="673">
        <v>0</v>
      </c>
      <c r="E23" s="673">
        <v>0</v>
      </c>
      <c r="F23" s="673">
        <v>0</v>
      </c>
      <c r="G23" s="657">
        <f t="shared" si="0"/>
        <v>25490</v>
      </c>
      <c r="H23" s="683">
        <v>220</v>
      </c>
      <c r="I23" s="684">
        <f t="shared" si="7"/>
        <v>560.78</v>
      </c>
      <c r="J23" s="684">
        <v>560.78</v>
      </c>
      <c r="K23" s="412">
        <v>0</v>
      </c>
      <c r="L23" s="412">
        <v>0</v>
      </c>
      <c r="M23" s="684">
        <f t="shared" si="8"/>
        <v>112.15600000000001</v>
      </c>
      <c r="N23" s="684">
        <f t="shared" si="9"/>
        <v>37.725200000000001</v>
      </c>
      <c r="O23" s="684">
        <f t="shared" si="10"/>
        <v>37.725200000000001</v>
      </c>
      <c r="P23" s="684">
        <f t="shared" si="11"/>
        <v>36.705599999999997</v>
      </c>
      <c r="Q23" s="412">
        <v>0</v>
      </c>
      <c r="R23" s="412">
        <v>0</v>
      </c>
      <c r="S23" s="673"/>
      <c r="T23" s="412">
        <f t="shared" si="12"/>
        <v>7.5705299999999998</v>
      </c>
    </row>
    <row r="24" spans="1:20" s="671" customFormat="1" ht="12.75" customHeight="1" x14ac:dyDescent="0.2">
      <c r="A24" s="673">
        <v>14</v>
      </c>
      <c r="B24" s="335" t="s">
        <v>898</v>
      </c>
      <c r="C24" s="657">
        <v>34861</v>
      </c>
      <c r="D24" s="673">
        <v>0</v>
      </c>
      <c r="E24" s="673">
        <v>0</v>
      </c>
      <c r="F24" s="673">
        <v>0</v>
      </c>
      <c r="G24" s="657">
        <f t="shared" si="0"/>
        <v>34861</v>
      </c>
      <c r="H24" s="683">
        <v>220</v>
      </c>
      <c r="I24" s="684">
        <f t="shared" si="7"/>
        <v>766.94200000000001</v>
      </c>
      <c r="J24" s="684">
        <v>766.94200000000001</v>
      </c>
      <c r="K24" s="412">
        <v>0</v>
      </c>
      <c r="L24" s="412">
        <v>0</v>
      </c>
      <c r="M24" s="684">
        <f t="shared" si="8"/>
        <v>153.38839999999999</v>
      </c>
      <c r="N24" s="684">
        <f t="shared" si="9"/>
        <v>51.594279999999998</v>
      </c>
      <c r="O24" s="684">
        <f t="shared" si="10"/>
        <v>51.594279999999998</v>
      </c>
      <c r="P24" s="684">
        <f t="shared" si="11"/>
        <v>50.199840000000002</v>
      </c>
      <c r="Q24" s="412">
        <v>0</v>
      </c>
      <c r="R24" s="412">
        <v>0</v>
      </c>
      <c r="S24" s="673"/>
      <c r="T24" s="412">
        <f t="shared" si="12"/>
        <v>10.353717</v>
      </c>
    </row>
    <row r="25" spans="1:20" s="671" customFormat="1" ht="12.75" customHeight="1" x14ac:dyDescent="0.2">
      <c r="A25" s="673">
        <v>15</v>
      </c>
      <c r="B25" s="335" t="s">
        <v>899</v>
      </c>
      <c r="C25" s="657">
        <v>15755</v>
      </c>
      <c r="D25" s="673">
        <v>0</v>
      </c>
      <c r="E25" s="673">
        <v>0</v>
      </c>
      <c r="F25" s="673">
        <v>0</v>
      </c>
      <c r="G25" s="657">
        <f t="shared" si="0"/>
        <v>15755</v>
      </c>
      <c r="H25" s="683">
        <v>220</v>
      </c>
      <c r="I25" s="684">
        <f t="shared" si="7"/>
        <v>346.61</v>
      </c>
      <c r="J25" s="684">
        <v>346.61</v>
      </c>
      <c r="K25" s="412">
        <v>0</v>
      </c>
      <c r="L25" s="412">
        <v>0</v>
      </c>
      <c r="M25" s="684">
        <f t="shared" si="8"/>
        <v>69.322000000000003</v>
      </c>
      <c r="N25" s="684">
        <f t="shared" si="9"/>
        <v>23.317400000000003</v>
      </c>
      <c r="O25" s="684">
        <f t="shared" si="10"/>
        <v>23.317400000000003</v>
      </c>
      <c r="P25" s="684">
        <f t="shared" si="11"/>
        <v>22.687200000000001</v>
      </c>
      <c r="Q25" s="412">
        <v>0</v>
      </c>
      <c r="R25" s="412">
        <v>0</v>
      </c>
      <c r="S25" s="673"/>
      <c r="T25" s="412">
        <f t="shared" si="12"/>
        <v>4.6792350000000003</v>
      </c>
    </row>
    <row r="26" spans="1:20" s="671" customFormat="1" ht="12.75" customHeight="1" x14ac:dyDescent="0.2">
      <c r="A26" s="673">
        <v>16</v>
      </c>
      <c r="B26" s="335" t="s">
        <v>900</v>
      </c>
      <c r="C26" s="657">
        <v>15458</v>
      </c>
      <c r="D26" s="673">
        <v>0</v>
      </c>
      <c r="E26" s="673">
        <v>0</v>
      </c>
      <c r="F26" s="673">
        <v>0</v>
      </c>
      <c r="G26" s="657">
        <f t="shared" si="0"/>
        <v>15458</v>
      </c>
      <c r="H26" s="683">
        <v>220</v>
      </c>
      <c r="I26" s="684">
        <f t="shared" si="7"/>
        <v>340.07600000000002</v>
      </c>
      <c r="J26" s="684">
        <v>340.07600000000002</v>
      </c>
      <c r="K26" s="412">
        <v>0</v>
      </c>
      <c r="L26" s="412">
        <v>0</v>
      </c>
      <c r="M26" s="684">
        <f t="shared" si="8"/>
        <v>68.015199999999993</v>
      </c>
      <c r="N26" s="684">
        <f t="shared" si="9"/>
        <v>22.877839999999999</v>
      </c>
      <c r="O26" s="684">
        <f t="shared" si="10"/>
        <v>22.877839999999999</v>
      </c>
      <c r="P26" s="684">
        <f t="shared" si="11"/>
        <v>22.259520000000002</v>
      </c>
      <c r="Q26" s="412">
        <v>0</v>
      </c>
      <c r="R26" s="412">
        <v>0</v>
      </c>
      <c r="S26" s="673"/>
      <c r="T26" s="412">
        <f t="shared" si="12"/>
        <v>4.5910260000000003</v>
      </c>
    </row>
    <row r="27" spans="1:20" s="671" customFormat="1" ht="12.75" customHeight="1" x14ac:dyDescent="0.2">
      <c r="A27" s="673">
        <v>17</v>
      </c>
      <c r="B27" s="335" t="s">
        <v>901</v>
      </c>
      <c r="C27" s="657">
        <v>10540</v>
      </c>
      <c r="D27" s="673">
        <v>0</v>
      </c>
      <c r="E27" s="673">
        <v>0</v>
      </c>
      <c r="F27" s="673">
        <v>0</v>
      </c>
      <c r="G27" s="657">
        <f t="shared" si="0"/>
        <v>10540</v>
      </c>
      <c r="H27" s="683">
        <v>220</v>
      </c>
      <c r="I27" s="684">
        <f t="shared" si="7"/>
        <v>231.88</v>
      </c>
      <c r="J27" s="684">
        <v>231.88</v>
      </c>
      <c r="K27" s="412">
        <v>0</v>
      </c>
      <c r="L27" s="412">
        <v>0</v>
      </c>
      <c r="M27" s="684">
        <f t="shared" si="8"/>
        <v>46.376000000000005</v>
      </c>
      <c r="N27" s="684">
        <f t="shared" si="9"/>
        <v>15.599200000000002</v>
      </c>
      <c r="O27" s="684">
        <f t="shared" si="10"/>
        <v>15.599200000000002</v>
      </c>
      <c r="P27" s="684">
        <f t="shared" si="11"/>
        <v>15.1776</v>
      </c>
      <c r="Q27" s="412">
        <v>0</v>
      </c>
      <c r="R27" s="412">
        <v>0</v>
      </c>
      <c r="S27" s="673"/>
      <c r="T27" s="412">
        <f t="shared" si="12"/>
        <v>3.1303800000000002</v>
      </c>
    </row>
    <row r="28" spans="1:20" s="671" customFormat="1" ht="12.75" customHeight="1" x14ac:dyDescent="0.2">
      <c r="A28" s="673">
        <v>18</v>
      </c>
      <c r="B28" s="335" t="s">
        <v>902</v>
      </c>
      <c r="C28" s="657">
        <v>33391</v>
      </c>
      <c r="D28" s="673">
        <v>0</v>
      </c>
      <c r="E28" s="673">
        <v>0</v>
      </c>
      <c r="F28" s="673">
        <v>0</v>
      </c>
      <c r="G28" s="657">
        <f t="shared" si="0"/>
        <v>33391</v>
      </c>
      <c r="H28" s="683">
        <v>220</v>
      </c>
      <c r="I28" s="684">
        <f t="shared" si="7"/>
        <v>734.60199999999998</v>
      </c>
      <c r="J28" s="684">
        <v>734.60199999999998</v>
      </c>
      <c r="K28" s="412">
        <v>0</v>
      </c>
      <c r="L28" s="412">
        <v>0</v>
      </c>
      <c r="M28" s="684">
        <f t="shared" si="8"/>
        <v>146.9204</v>
      </c>
      <c r="N28" s="684">
        <f t="shared" si="9"/>
        <v>49.418680000000002</v>
      </c>
      <c r="O28" s="684">
        <f t="shared" si="10"/>
        <v>49.418680000000002</v>
      </c>
      <c r="P28" s="684">
        <f t="shared" si="11"/>
        <v>48.083040000000004</v>
      </c>
      <c r="Q28" s="412">
        <v>0</v>
      </c>
      <c r="R28" s="412">
        <v>0</v>
      </c>
      <c r="S28" s="673"/>
      <c r="T28" s="412">
        <f t="shared" si="12"/>
        <v>9.9171269999999989</v>
      </c>
    </row>
    <row r="29" spans="1:20" s="671" customFormat="1" ht="12.75" customHeight="1" x14ac:dyDescent="0.2">
      <c r="A29" s="673">
        <v>19</v>
      </c>
      <c r="B29" s="335" t="s">
        <v>903</v>
      </c>
      <c r="C29" s="657">
        <v>20254</v>
      </c>
      <c r="D29" s="673">
        <v>0</v>
      </c>
      <c r="E29" s="673">
        <v>0</v>
      </c>
      <c r="F29" s="673">
        <v>0</v>
      </c>
      <c r="G29" s="657">
        <f t="shared" si="0"/>
        <v>20254</v>
      </c>
      <c r="H29" s="683">
        <v>220</v>
      </c>
      <c r="I29" s="684">
        <f t="shared" si="7"/>
        <v>445.58800000000002</v>
      </c>
      <c r="J29" s="684">
        <v>445.58800000000002</v>
      </c>
      <c r="K29" s="412">
        <v>0</v>
      </c>
      <c r="L29" s="412">
        <v>0</v>
      </c>
      <c r="M29" s="684">
        <f t="shared" si="8"/>
        <v>89.117599999999996</v>
      </c>
      <c r="N29" s="684">
        <f t="shared" si="9"/>
        <v>29.975919999999999</v>
      </c>
      <c r="O29" s="684">
        <f t="shared" si="10"/>
        <v>29.975919999999999</v>
      </c>
      <c r="P29" s="684">
        <f t="shared" si="11"/>
        <v>29.165759999999999</v>
      </c>
      <c r="Q29" s="412">
        <v>0</v>
      </c>
      <c r="R29" s="412">
        <v>0</v>
      </c>
      <c r="S29" s="673"/>
      <c r="T29" s="412">
        <f t="shared" si="12"/>
        <v>6.0154380000000005</v>
      </c>
    </row>
    <row r="30" spans="1:20" s="671" customFormat="1" ht="12.75" customHeight="1" x14ac:dyDescent="0.2">
      <c r="A30" s="673">
        <v>20</v>
      </c>
      <c r="B30" s="335" t="s">
        <v>904</v>
      </c>
      <c r="C30" s="657">
        <v>37794</v>
      </c>
      <c r="D30" s="673">
        <v>0</v>
      </c>
      <c r="E30" s="673">
        <v>0</v>
      </c>
      <c r="F30" s="673">
        <v>0</v>
      </c>
      <c r="G30" s="657">
        <f t="shared" si="0"/>
        <v>37794</v>
      </c>
      <c r="H30" s="683">
        <v>220</v>
      </c>
      <c r="I30" s="684">
        <f t="shared" si="7"/>
        <v>831.46799999999996</v>
      </c>
      <c r="J30" s="684">
        <v>831.46799999999996</v>
      </c>
      <c r="K30" s="412">
        <v>0</v>
      </c>
      <c r="L30" s="412">
        <v>0</v>
      </c>
      <c r="M30" s="684">
        <f t="shared" si="8"/>
        <v>166.29360000000003</v>
      </c>
      <c r="N30" s="684">
        <f t="shared" si="9"/>
        <v>55.935120000000005</v>
      </c>
      <c r="O30" s="684">
        <f t="shared" si="10"/>
        <v>55.935120000000005</v>
      </c>
      <c r="P30" s="684">
        <f t="shared" si="11"/>
        <v>54.423360000000002</v>
      </c>
      <c r="Q30" s="412">
        <v>0</v>
      </c>
      <c r="R30" s="412">
        <v>0</v>
      </c>
      <c r="S30" s="673"/>
      <c r="T30" s="412">
        <f t="shared" si="12"/>
        <v>11.224818000000001</v>
      </c>
    </row>
    <row r="31" spans="1:20" s="671" customFormat="1" ht="12.75" customHeight="1" x14ac:dyDescent="0.2">
      <c r="A31" s="1564" t="s">
        <v>17</v>
      </c>
      <c r="B31" s="1565"/>
      <c r="C31" s="685">
        <f>SUM(C11:C30)</f>
        <v>464536</v>
      </c>
      <c r="D31" s="685">
        <f t="shared" ref="D31:T31" si="13">SUM(D11:D30)</f>
        <v>296</v>
      </c>
      <c r="E31" s="685">
        <f t="shared" si="13"/>
        <v>0</v>
      </c>
      <c r="F31" s="685">
        <f t="shared" si="13"/>
        <v>0</v>
      </c>
      <c r="G31" s="995">
        <f t="shared" si="13"/>
        <v>464832</v>
      </c>
      <c r="H31" s="685">
        <v>220</v>
      </c>
      <c r="I31" s="686">
        <f t="shared" si="13"/>
        <v>10226.304</v>
      </c>
      <c r="J31" s="686">
        <f t="shared" si="13"/>
        <v>10226.304</v>
      </c>
      <c r="K31" s="687">
        <f t="shared" si="13"/>
        <v>0</v>
      </c>
      <c r="L31" s="687">
        <f t="shared" si="13"/>
        <v>0</v>
      </c>
      <c r="M31" s="686">
        <f t="shared" si="13"/>
        <v>2045.2608000000005</v>
      </c>
      <c r="N31" s="686">
        <f t="shared" si="13"/>
        <v>687.95136000000002</v>
      </c>
      <c r="O31" s="686">
        <f t="shared" si="13"/>
        <v>687.95136000000002</v>
      </c>
      <c r="P31" s="686">
        <f t="shared" si="13"/>
        <v>669.35807999999997</v>
      </c>
      <c r="Q31" s="687">
        <f t="shared" si="13"/>
        <v>0</v>
      </c>
      <c r="R31" s="687">
        <f t="shared" si="13"/>
        <v>0</v>
      </c>
      <c r="S31" s="685">
        <f t="shared" si="13"/>
        <v>0</v>
      </c>
      <c r="T31" s="687">
        <f t="shared" si="13"/>
        <v>138.05510400000003</v>
      </c>
    </row>
    <row r="32" spans="1:20" x14ac:dyDescent="0.2">
      <c r="A32" s="175"/>
      <c r="B32" s="175"/>
      <c r="C32" s="175"/>
      <c r="D32" s="175"/>
      <c r="E32" s="175"/>
      <c r="F32" s="175"/>
      <c r="G32" s="175"/>
      <c r="H32" s="175"/>
    </row>
    <row r="33" spans="1:20" x14ac:dyDescent="0.2">
      <c r="A33" s="546" t="s">
        <v>7</v>
      </c>
      <c r="B33" s="332"/>
      <c r="C33" s="332"/>
      <c r="D33" s="175"/>
      <c r="E33" s="175"/>
      <c r="F33" s="175"/>
      <c r="G33" s="175"/>
      <c r="H33" s="414"/>
    </row>
    <row r="34" spans="1:20" x14ac:dyDescent="0.2">
      <c r="A34" s="377" t="s">
        <v>8</v>
      </c>
      <c r="B34" s="377"/>
      <c r="C34" s="377"/>
      <c r="I34" s="547"/>
      <c r="J34" s="547"/>
    </row>
    <row r="35" spans="1:20" x14ac:dyDescent="0.2">
      <c r="A35" s="377" t="s">
        <v>9</v>
      </c>
      <c r="B35" s="377"/>
      <c r="C35" s="377"/>
      <c r="I35" s="547"/>
      <c r="J35" s="547"/>
    </row>
    <row r="36" spans="1:20" ht="16.5" customHeight="1" x14ac:dyDescent="0.2">
      <c r="A36" s="377" t="s">
        <v>11</v>
      </c>
      <c r="H36" s="377"/>
      <c r="J36" s="377"/>
      <c r="K36" s="377"/>
      <c r="L36" s="377"/>
      <c r="M36" s="377"/>
      <c r="N36" s="377"/>
      <c r="O36" s="377"/>
      <c r="P36" s="377"/>
      <c r="Q36" s="377"/>
      <c r="R36" s="1282"/>
      <c r="S36" s="1282"/>
      <c r="T36" s="377"/>
    </row>
    <row r="37" spans="1:20" ht="12.75" customHeight="1" x14ac:dyDescent="0.2">
      <c r="I37" s="377"/>
      <c r="J37" s="1282" t="s">
        <v>13</v>
      </c>
      <c r="K37" s="1282"/>
      <c r="L37" s="1282"/>
      <c r="M37" s="1282"/>
      <c r="N37" s="1282"/>
      <c r="O37" s="1282"/>
      <c r="P37" s="1282"/>
      <c r="Q37" s="1282"/>
      <c r="R37" s="1282"/>
      <c r="S37" s="1282"/>
      <c r="T37" s="1282"/>
    </row>
    <row r="38" spans="1:20" ht="12.75" customHeight="1" x14ac:dyDescent="0.2">
      <c r="I38" s="1282" t="s">
        <v>86</v>
      </c>
      <c r="J38" s="1282"/>
      <c r="K38" s="1282"/>
      <c r="L38" s="1282"/>
      <c r="M38" s="1282"/>
      <c r="N38" s="1282"/>
      <c r="O38" s="1282"/>
      <c r="P38" s="1282"/>
      <c r="Q38" s="1282"/>
      <c r="R38" s="1282"/>
      <c r="S38" s="1282"/>
      <c r="T38" s="1282"/>
    </row>
    <row r="40" spans="1:20" x14ac:dyDescent="0.2">
      <c r="A40" s="1214"/>
      <c r="B40" s="1214"/>
      <c r="C40" s="1214"/>
      <c r="D40" s="1214"/>
      <c r="E40" s="1214"/>
      <c r="F40" s="1214"/>
      <c r="G40" s="1214"/>
      <c r="H40" s="1214"/>
      <c r="I40" s="1214"/>
      <c r="J40" s="1214"/>
      <c r="K40" s="1214"/>
      <c r="L40" s="1214"/>
      <c r="M40" s="1214"/>
      <c r="N40" s="1214"/>
      <c r="O40" s="1214"/>
      <c r="P40" s="1214"/>
      <c r="Q40" s="1214"/>
      <c r="R40" s="1214"/>
      <c r="S40" s="1214"/>
      <c r="T40" s="1214"/>
    </row>
  </sheetData>
  <mergeCells count="20">
    <mergeCell ref="A40:T40"/>
    <mergeCell ref="L7:T7"/>
    <mergeCell ref="A8:A9"/>
    <mergeCell ref="B8:B9"/>
    <mergeCell ref="C8:G8"/>
    <mergeCell ref="A7:B7"/>
    <mergeCell ref="H8:H9"/>
    <mergeCell ref="J37:T37"/>
    <mergeCell ref="I38:T38"/>
    <mergeCell ref="I8:L8"/>
    <mergeCell ref="R36:S36"/>
    <mergeCell ref="M8:R8"/>
    <mergeCell ref="S8:T8"/>
    <mergeCell ref="A31:B31"/>
    <mergeCell ref="A4:T5"/>
    <mergeCell ref="A2:T2"/>
    <mergeCell ref="A3:T3"/>
    <mergeCell ref="G1:I1"/>
    <mergeCell ref="A6:T6"/>
    <mergeCell ref="Q1:T1"/>
  </mergeCells>
  <phoneticPr fontId="0" type="noConversion"/>
  <printOptions horizontalCentered="1"/>
  <pageMargins left="0.5" right="0.5" top="0.23622047244094499" bottom="0" header="0.31496062992126" footer="0.31496062992126"/>
  <pageSetup paperSize="9" scale="88"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W38"/>
  <sheetViews>
    <sheetView view="pageBreakPreview" topLeftCell="A9" zoomScaleNormal="92" zoomScaleSheetLayoutView="100" workbookViewId="0">
      <selection activeCell="E32" sqref="E32"/>
    </sheetView>
  </sheetViews>
  <sheetFormatPr defaultColWidth="9.140625" defaultRowHeight="12.75" x14ac:dyDescent="0.2"/>
  <cols>
    <col min="1" max="1" width="3.85546875" style="331" customWidth="1"/>
    <col min="2" max="2" width="8.7109375" style="331" customWidth="1"/>
    <col min="3" max="3" width="7.85546875" style="331" customWidth="1"/>
    <col min="4" max="5" width="7.5703125" style="331" customWidth="1"/>
    <col min="6" max="6" width="9.140625" style="331" customWidth="1"/>
    <col min="7" max="7" width="8.5703125" style="331" customWidth="1"/>
    <col min="8" max="8" width="9.28515625" style="331" customWidth="1"/>
    <col min="9" max="9" width="8.28515625" style="331" customWidth="1"/>
    <col min="10" max="10" width="7.5703125" style="331" bestFit="1" customWidth="1"/>
    <col min="11" max="11" width="6" style="331" bestFit="1" customWidth="1"/>
    <col min="12" max="12" width="7.28515625" style="331" bestFit="1" customWidth="1"/>
    <col min="13" max="13" width="7.85546875" style="331" customWidth="1"/>
    <col min="14" max="15" width="7.42578125" style="331" customWidth="1"/>
    <col min="16" max="16" width="7.28515625" style="331" customWidth="1"/>
    <col min="17" max="17" width="7.42578125" style="331" customWidth="1"/>
    <col min="18" max="18" width="7.28515625" style="331" bestFit="1" customWidth="1"/>
    <col min="19" max="19" width="6.85546875" style="331" customWidth="1"/>
    <col min="20" max="20" width="8.28515625" style="331" customWidth="1"/>
    <col min="21" max="22" width="9.140625" style="331"/>
    <col min="23" max="23" width="9.5703125" style="331" bestFit="1" customWidth="1"/>
    <col min="24" max="16384" width="9.140625" style="331"/>
  </cols>
  <sheetData>
    <row r="1" spans="1:20" ht="12.75" customHeight="1" x14ac:dyDescent="0.2">
      <c r="G1" s="1140"/>
      <c r="H1" s="1140"/>
      <c r="I1" s="1140"/>
      <c r="R1" s="1259" t="s">
        <v>523</v>
      </c>
      <c r="S1" s="1259"/>
      <c r="T1" s="1259"/>
    </row>
    <row r="2" spans="1:20" ht="15.75" x14ac:dyDescent="0.2">
      <c r="A2" s="1283" t="s">
        <v>0</v>
      </c>
      <c r="B2" s="1283"/>
      <c r="C2" s="1283"/>
      <c r="D2" s="1283"/>
      <c r="E2" s="1283"/>
      <c r="F2" s="1283"/>
      <c r="G2" s="1283"/>
      <c r="H2" s="1283"/>
      <c r="I2" s="1283"/>
      <c r="J2" s="1283"/>
      <c r="K2" s="1283"/>
      <c r="L2" s="1283"/>
      <c r="M2" s="1283"/>
      <c r="N2" s="1283"/>
      <c r="O2" s="1283"/>
      <c r="P2" s="1283"/>
      <c r="Q2" s="1283"/>
      <c r="R2" s="1283"/>
      <c r="S2" s="1283"/>
      <c r="T2" s="1283"/>
    </row>
    <row r="3" spans="1:20" ht="18" x14ac:dyDescent="0.2">
      <c r="A3" s="1294" t="s">
        <v>734</v>
      </c>
      <c r="B3" s="1294"/>
      <c r="C3" s="1294"/>
      <c r="D3" s="1294"/>
      <c r="E3" s="1294"/>
      <c r="F3" s="1294"/>
      <c r="G3" s="1294"/>
      <c r="H3" s="1294"/>
      <c r="I3" s="1294"/>
      <c r="J3" s="1294"/>
      <c r="K3" s="1294"/>
      <c r="L3" s="1294"/>
      <c r="M3" s="1294"/>
      <c r="N3" s="1294"/>
      <c r="O3" s="1294"/>
      <c r="P3" s="1294"/>
      <c r="Q3" s="1294"/>
      <c r="R3" s="1294"/>
      <c r="S3" s="1294"/>
      <c r="T3" s="1294"/>
    </row>
    <row r="4" spans="1:20" ht="12.75" customHeight="1" x14ac:dyDescent="0.2">
      <c r="A4" s="1365" t="s">
        <v>743</v>
      </c>
      <c r="B4" s="1365"/>
      <c r="C4" s="1365"/>
      <c r="D4" s="1365"/>
      <c r="E4" s="1365"/>
      <c r="F4" s="1365"/>
      <c r="G4" s="1365"/>
      <c r="H4" s="1365"/>
      <c r="I4" s="1365"/>
      <c r="J4" s="1365"/>
      <c r="K4" s="1365"/>
      <c r="L4" s="1365"/>
      <c r="M4" s="1365"/>
      <c r="N4" s="1365"/>
      <c r="O4" s="1365"/>
      <c r="P4" s="1365"/>
      <c r="Q4" s="1365"/>
      <c r="R4" s="1365"/>
      <c r="S4" s="1365"/>
      <c r="T4" s="1365"/>
    </row>
    <row r="5" spans="1:20" x14ac:dyDescent="0.2">
      <c r="A5" s="1195" t="s">
        <v>157</v>
      </c>
      <c r="B5" s="1195"/>
      <c r="H5" s="386"/>
      <c r="L5" s="1215"/>
      <c r="M5" s="1215"/>
      <c r="N5" s="1215"/>
      <c r="O5" s="1215"/>
      <c r="P5" s="1215"/>
      <c r="Q5" s="1215"/>
      <c r="R5" s="1215"/>
      <c r="S5" s="1215"/>
      <c r="T5" s="1215"/>
    </row>
    <row r="6" spans="1:20" ht="25.5" customHeight="1" x14ac:dyDescent="0.2">
      <c r="A6" s="1558" t="s">
        <v>74</v>
      </c>
      <c r="B6" s="1558" t="s">
        <v>3</v>
      </c>
      <c r="C6" s="1559" t="s">
        <v>475</v>
      </c>
      <c r="D6" s="1560"/>
      <c r="E6" s="1560"/>
      <c r="F6" s="1560"/>
      <c r="G6" s="1561"/>
      <c r="H6" s="1562" t="s">
        <v>84</v>
      </c>
      <c r="I6" s="1559" t="s">
        <v>85</v>
      </c>
      <c r="J6" s="1560"/>
      <c r="K6" s="1560"/>
      <c r="L6" s="1561"/>
      <c r="M6" s="1558" t="s">
        <v>639</v>
      </c>
      <c r="N6" s="1558"/>
      <c r="O6" s="1558"/>
      <c r="P6" s="1558"/>
      <c r="Q6" s="1558"/>
      <c r="R6" s="1558"/>
      <c r="S6" s="1559" t="s">
        <v>697</v>
      </c>
      <c r="T6" s="1561"/>
    </row>
    <row r="7" spans="1:20" ht="59.25" customHeight="1" x14ac:dyDescent="0.2">
      <c r="A7" s="1558"/>
      <c r="B7" s="1558"/>
      <c r="C7" s="430" t="s">
        <v>1010</v>
      </c>
      <c r="D7" s="430" t="s">
        <v>6</v>
      </c>
      <c r="E7" s="430" t="s">
        <v>343</v>
      </c>
      <c r="F7" s="548" t="s">
        <v>101</v>
      </c>
      <c r="G7" s="548" t="s">
        <v>222</v>
      </c>
      <c r="H7" s="1563"/>
      <c r="I7" s="430" t="s">
        <v>90</v>
      </c>
      <c r="J7" s="430" t="s">
        <v>20</v>
      </c>
      <c r="K7" s="430" t="s">
        <v>42</v>
      </c>
      <c r="L7" s="430" t="s">
        <v>676</v>
      </c>
      <c r="M7" s="430" t="s">
        <v>17</v>
      </c>
      <c r="N7" s="430" t="s">
        <v>640</v>
      </c>
      <c r="O7" s="430" t="s">
        <v>641</v>
      </c>
      <c r="P7" s="430" t="s">
        <v>642</v>
      </c>
      <c r="Q7" s="430" t="s">
        <v>643</v>
      </c>
      <c r="R7" s="430" t="s">
        <v>644</v>
      </c>
      <c r="S7" s="430" t="s">
        <v>702</v>
      </c>
      <c r="T7" s="430" t="s">
        <v>700</v>
      </c>
    </row>
    <row r="8" spans="1:20" s="411" customFormat="1" x14ac:dyDescent="0.2">
      <c r="A8" s="430">
        <v>1</v>
      </c>
      <c r="B8" s="430">
        <v>2</v>
      </c>
      <c r="C8" s="430">
        <v>3</v>
      </c>
      <c r="D8" s="430">
        <v>4</v>
      </c>
      <c r="E8" s="430">
        <v>5</v>
      </c>
      <c r="F8" s="430">
        <v>6</v>
      </c>
      <c r="G8" s="430">
        <v>7</v>
      </c>
      <c r="H8" s="430">
        <v>8</v>
      </c>
      <c r="I8" s="430">
        <v>9</v>
      </c>
      <c r="J8" s="430">
        <v>10</v>
      </c>
      <c r="K8" s="430">
        <v>11</v>
      </c>
      <c r="L8" s="430">
        <v>12</v>
      </c>
      <c r="M8" s="430">
        <v>13</v>
      </c>
      <c r="N8" s="430">
        <v>14</v>
      </c>
      <c r="O8" s="430">
        <v>15</v>
      </c>
      <c r="P8" s="430">
        <v>16</v>
      </c>
      <c r="Q8" s="430">
        <v>17</v>
      </c>
      <c r="R8" s="430">
        <v>18</v>
      </c>
      <c r="S8" s="430">
        <v>19</v>
      </c>
      <c r="T8" s="430">
        <v>20</v>
      </c>
    </row>
    <row r="9" spans="1:20" s="671" customFormat="1" ht="12.75" customHeight="1" x14ac:dyDescent="0.2">
      <c r="A9" s="673">
        <v>1</v>
      </c>
      <c r="B9" s="335" t="s">
        <v>885</v>
      </c>
      <c r="C9" s="673">
        <v>15014</v>
      </c>
      <c r="D9" s="673">
        <v>0</v>
      </c>
      <c r="E9" s="673">
        <v>0</v>
      </c>
      <c r="F9" s="673">
        <v>0</v>
      </c>
      <c r="G9" s="683">
        <v>15014</v>
      </c>
      <c r="H9" s="673">
        <v>220</v>
      </c>
      <c r="I9" s="684">
        <f>J9</f>
        <v>495.46199999999999</v>
      </c>
      <c r="J9" s="684">
        <f>G9*150*220/1000000</f>
        <v>495.46199999999999</v>
      </c>
      <c r="K9" s="412">
        <v>0</v>
      </c>
      <c r="L9" s="412">
        <v>0</v>
      </c>
      <c r="M9" s="684">
        <f>N9+O9+P9</f>
        <v>66.061599999999999</v>
      </c>
      <c r="N9" s="684">
        <f>G9*0.04*37/1000</f>
        <v>22.22072</v>
      </c>
      <c r="O9" s="684">
        <f>G9*0.04*37/1000</f>
        <v>22.22072</v>
      </c>
      <c r="P9" s="684">
        <f>G9*0.04*36/1000</f>
        <v>21.620160000000002</v>
      </c>
      <c r="Q9" s="684">
        <v>0</v>
      </c>
      <c r="R9" s="684">
        <v>0</v>
      </c>
      <c r="S9" s="673"/>
      <c r="T9" s="412">
        <f>I9*1350/100000</f>
        <v>6.6887369999999997</v>
      </c>
    </row>
    <row r="10" spans="1:20" s="671" customFormat="1" ht="12.75" customHeight="1" x14ac:dyDescent="0.2">
      <c r="A10" s="673">
        <v>2</v>
      </c>
      <c r="B10" s="335" t="s">
        <v>886</v>
      </c>
      <c r="C10" s="673">
        <v>3810</v>
      </c>
      <c r="D10" s="673">
        <v>0</v>
      </c>
      <c r="E10" s="673">
        <v>0</v>
      </c>
      <c r="F10" s="673">
        <v>0</v>
      </c>
      <c r="G10" s="683">
        <v>3810</v>
      </c>
      <c r="H10" s="673">
        <v>220</v>
      </c>
      <c r="I10" s="684">
        <f t="shared" ref="I10:I28" si="0">J10</f>
        <v>125.73</v>
      </c>
      <c r="J10" s="684">
        <f t="shared" ref="J10:J18" si="1">G10*150*220/1000000</f>
        <v>125.73</v>
      </c>
      <c r="K10" s="412">
        <v>0</v>
      </c>
      <c r="L10" s="412">
        <v>0</v>
      </c>
      <c r="M10" s="684">
        <f t="shared" ref="M10:M18" si="2">N10+O10+P10</f>
        <v>16.763999999999999</v>
      </c>
      <c r="N10" s="684">
        <f t="shared" ref="N10:N18" si="3">G10*0.04*37/1000</f>
        <v>5.6387999999999998</v>
      </c>
      <c r="O10" s="684">
        <f t="shared" ref="O10:O18" si="4">G10*0.04*37/1000</f>
        <v>5.6387999999999998</v>
      </c>
      <c r="P10" s="684">
        <f t="shared" ref="P10:P18" si="5">G10*0.04*36/1000</f>
        <v>5.4864000000000006</v>
      </c>
      <c r="Q10" s="684">
        <v>0</v>
      </c>
      <c r="R10" s="684">
        <v>0</v>
      </c>
      <c r="S10" s="673"/>
      <c r="T10" s="412">
        <f t="shared" ref="T10:T28" si="6">I10*1350/100000</f>
        <v>1.6973549999999999</v>
      </c>
    </row>
    <row r="11" spans="1:20" s="671" customFormat="1" ht="12.75" customHeight="1" x14ac:dyDescent="0.2">
      <c r="A11" s="673">
        <v>3</v>
      </c>
      <c r="B11" s="335" t="s">
        <v>887</v>
      </c>
      <c r="C11" s="673">
        <v>15001</v>
      </c>
      <c r="D11" s="673">
        <v>0</v>
      </c>
      <c r="E11" s="673">
        <v>0</v>
      </c>
      <c r="F11" s="673">
        <v>0</v>
      </c>
      <c r="G11" s="683">
        <v>15001</v>
      </c>
      <c r="H11" s="673">
        <v>220</v>
      </c>
      <c r="I11" s="684">
        <f t="shared" si="0"/>
        <v>495.03300000000002</v>
      </c>
      <c r="J11" s="684">
        <f t="shared" si="1"/>
        <v>495.03300000000002</v>
      </c>
      <c r="K11" s="412">
        <v>0</v>
      </c>
      <c r="L11" s="412">
        <v>0</v>
      </c>
      <c r="M11" s="684">
        <f t="shared" si="2"/>
        <v>66.004400000000004</v>
      </c>
      <c r="N11" s="684">
        <f t="shared" si="3"/>
        <v>22.20148</v>
      </c>
      <c r="O11" s="684">
        <f t="shared" si="4"/>
        <v>22.20148</v>
      </c>
      <c r="P11" s="684">
        <f t="shared" si="5"/>
        <v>21.60144</v>
      </c>
      <c r="Q11" s="684">
        <v>0</v>
      </c>
      <c r="R11" s="684">
        <v>0</v>
      </c>
      <c r="S11" s="673"/>
      <c r="T11" s="412">
        <f t="shared" si="6"/>
        <v>6.6829455000000006</v>
      </c>
    </row>
    <row r="12" spans="1:20" s="671" customFormat="1" ht="12.75" customHeight="1" x14ac:dyDescent="0.2">
      <c r="A12" s="673">
        <v>4</v>
      </c>
      <c r="B12" s="335" t="s">
        <v>888</v>
      </c>
      <c r="C12" s="673">
        <v>19022</v>
      </c>
      <c r="D12" s="673">
        <v>0</v>
      </c>
      <c r="E12" s="673">
        <v>0</v>
      </c>
      <c r="F12" s="673">
        <v>0</v>
      </c>
      <c r="G12" s="683">
        <v>19022</v>
      </c>
      <c r="H12" s="673">
        <v>220</v>
      </c>
      <c r="I12" s="684">
        <f t="shared" si="0"/>
        <v>627.726</v>
      </c>
      <c r="J12" s="684">
        <f t="shared" si="1"/>
        <v>627.726</v>
      </c>
      <c r="K12" s="412">
        <v>0</v>
      </c>
      <c r="L12" s="412">
        <v>0</v>
      </c>
      <c r="M12" s="684">
        <f t="shared" si="2"/>
        <v>83.696799999999996</v>
      </c>
      <c r="N12" s="684">
        <f t="shared" si="3"/>
        <v>28.152560000000001</v>
      </c>
      <c r="O12" s="684">
        <f t="shared" si="4"/>
        <v>28.152560000000001</v>
      </c>
      <c r="P12" s="684">
        <f t="shared" si="5"/>
        <v>27.391680000000001</v>
      </c>
      <c r="Q12" s="684">
        <v>0</v>
      </c>
      <c r="R12" s="684">
        <v>0</v>
      </c>
      <c r="S12" s="673"/>
      <c r="T12" s="412">
        <f t="shared" si="6"/>
        <v>8.4743010000000005</v>
      </c>
    </row>
    <row r="13" spans="1:20" s="671" customFormat="1" ht="12.75" customHeight="1" x14ac:dyDescent="0.2">
      <c r="A13" s="673">
        <v>5</v>
      </c>
      <c r="B13" s="335" t="s">
        <v>889</v>
      </c>
      <c r="C13" s="673">
        <v>12333</v>
      </c>
      <c r="D13" s="673">
        <v>0</v>
      </c>
      <c r="E13" s="673">
        <v>0</v>
      </c>
      <c r="F13" s="673">
        <v>0</v>
      </c>
      <c r="G13" s="683">
        <v>12333</v>
      </c>
      <c r="H13" s="673">
        <v>220</v>
      </c>
      <c r="I13" s="684">
        <f t="shared" si="0"/>
        <v>406.98899999999998</v>
      </c>
      <c r="J13" s="684">
        <f t="shared" si="1"/>
        <v>406.98899999999998</v>
      </c>
      <c r="K13" s="412">
        <v>0</v>
      </c>
      <c r="L13" s="412">
        <v>0</v>
      </c>
      <c r="M13" s="684">
        <f t="shared" si="2"/>
        <v>54.2652</v>
      </c>
      <c r="N13" s="684">
        <f t="shared" si="3"/>
        <v>18.252839999999999</v>
      </c>
      <c r="O13" s="684">
        <f t="shared" si="4"/>
        <v>18.252839999999999</v>
      </c>
      <c r="P13" s="684">
        <f t="shared" si="5"/>
        <v>17.759520000000002</v>
      </c>
      <c r="Q13" s="684">
        <v>0</v>
      </c>
      <c r="R13" s="684">
        <v>0</v>
      </c>
      <c r="S13" s="673"/>
      <c r="T13" s="412">
        <f t="shared" si="6"/>
        <v>5.4943515000000005</v>
      </c>
    </row>
    <row r="14" spans="1:20" s="671" customFormat="1" ht="12.75" customHeight="1" x14ac:dyDescent="0.2">
      <c r="A14" s="673">
        <v>6</v>
      </c>
      <c r="B14" s="335" t="s">
        <v>890</v>
      </c>
      <c r="C14" s="673">
        <v>14509</v>
      </c>
      <c r="D14" s="673">
        <v>0</v>
      </c>
      <c r="E14" s="673">
        <v>0</v>
      </c>
      <c r="F14" s="673">
        <v>0</v>
      </c>
      <c r="G14" s="683">
        <v>14509</v>
      </c>
      <c r="H14" s="673">
        <v>220</v>
      </c>
      <c r="I14" s="684">
        <f t="shared" si="0"/>
        <v>478.79700000000003</v>
      </c>
      <c r="J14" s="684">
        <f t="shared" si="1"/>
        <v>478.79700000000003</v>
      </c>
      <c r="K14" s="412">
        <v>0</v>
      </c>
      <c r="L14" s="412">
        <v>0</v>
      </c>
      <c r="M14" s="684">
        <f t="shared" si="2"/>
        <v>63.839600000000004</v>
      </c>
      <c r="N14" s="684">
        <f t="shared" si="3"/>
        <v>21.473320000000001</v>
      </c>
      <c r="O14" s="684">
        <f t="shared" si="4"/>
        <v>21.473320000000001</v>
      </c>
      <c r="P14" s="684">
        <f t="shared" si="5"/>
        <v>20.892959999999999</v>
      </c>
      <c r="Q14" s="684">
        <v>0</v>
      </c>
      <c r="R14" s="684">
        <v>0</v>
      </c>
      <c r="S14" s="673"/>
      <c r="T14" s="412">
        <f t="shared" si="6"/>
        <v>6.463759500000001</v>
      </c>
    </row>
    <row r="15" spans="1:20" s="671" customFormat="1" ht="12.75" customHeight="1" x14ac:dyDescent="0.2">
      <c r="A15" s="673">
        <v>7</v>
      </c>
      <c r="B15" s="335" t="s">
        <v>891</v>
      </c>
      <c r="C15" s="673">
        <v>12499</v>
      </c>
      <c r="D15" s="673">
        <v>0</v>
      </c>
      <c r="E15" s="673">
        <v>0</v>
      </c>
      <c r="F15" s="673">
        <v>0</v>
      </c>
      <c r="G15" s="683">
        <v>12499</v>
      </c>
      <c r="H15" s="673">
        <v>220</v>
      </c>
      <c r="I15" s="684">
        <f t="shared" si="0"/>
        <v>412.46699999999998</v>
      </c>
      <c r="J15" s="684">
        <f t="shared" si="1"/>
        <v>412.46699999999998</v>
      </c>
      <c r="K15" s="412">
        <v>0</v>
      </c>
      <c r="L15" s="412">
        <v>0</v>
      </c>
      <c r="M15" s="684">
        <f t="shared" si="2"/>
        <v>54.995599999999996</v>
      </c>
      <c r="N15" s="684">
        <f t="shared" si="3"/>
        <v>18.498519999999999</v>
      </c>
      <c r="O15" s="684">
        <f t="shared" si="4"/>
        <v>18.498519999999999</v>
      </c>
      <c r="P15" s="684">
        <f t="shared" si="5"/>
        <v>17.998560000000001</v>
      </c>
      <c r="Q15" s="684">
        <v>0</v>
      </c>
      <c r="R15" s="684">
        <v>0</v>
      </c>
      <c r="S15" s="673"/>
      <c r="T15" s="412">
        <f t="shared" si="6"/>
        <v>5.5683044999999991</v>
      </c>
    </row>
    <row r="16" spans="1:20" s="671" customFormat="1" ht="12.75" customHeight="1" x14ac:dyDescent="0.2">
      <c r="A16" s="673">
        <v>8</v>
      </c>
      <c r="B16" s="335" t="s">
        <v>892</v>
      </c>
      <c r="C16" s="673">
        <v>7214</v>
      </c>
      <c r="D16" s="673">
        <v>0</v>
      </c>
      <c r="E16" s="673">
        <v>0</v>
      </c>
      <c r="F16" s="673">
        <v>0</v>
      </c>
      <c r="G16" s="683">
        <v>7214</v>
      </c>
      <c r="H16" s="673">
        <v>220</v>
      </c>
      <c r="I16" s="684">
        <f t="shared" si="0"/>
        <v>238.06200000000001</v>
      </c>
      <c r="J16" s="684">
        <f t="shared" si="1"/>
        <v>238.06200000000001</v>
      </c>
      <c r="K16" s="412">
        <v>0</v>
      </c>
      <c r="L16" s="412">
        <v>0</v>
      </c>
      <c r="M16" s="684">
        <f t="shared" si="2"/>
        <v>31.741599999999998</v>
      </c>
      <c r="N16" s="684">
        <f t="shared" si="3"/>
        <v>10.67672</v>
      </c>
      <c r="O16" s="684">
        <f t="shared" si="4"/>
        <v>10.67672</v>
      </c>
      <c r="P16" s="684">
        <f t="shared" si="5"/>
        <v>10.388159999999999</v>
      </c>
      <c r="Q16" s="684">
        <v>0</v>
      </c>
      <c r="R16" s="684">
        <v>0</v>
      </c>
      <c r="S16" s="673"/>
      <c r="T16" s="412">
        <f t="shared" si="6"/>
        <v>3.2138370000000003</v>
      </c>
    </row>
    <row r="17" spans="1:23" s="671" customFormat="1" ht="12.75" customHeight="1" x14ac:dyDescent="0.2">
      <c r="A17" s="673">
        <v>9</v>
      </c>
      <c r="B17" s="335" t="s">
        <v>893</v>
      </c>
      <c r="C17" s="673">
        <v>18182</v>
      </c>
      <c r="D17" s="673">
        <v>0</v>
      </c>
      <c r="E17" s="673">
        <v>0</v>
      </c>
      <c r="F17" s="673">
        <v>0</v>
      </c>
      <c r="G17" s="683">
        <v>18182</v>
      </c>
      <c r="H17" s="673">
        <v>220</v>
      </c>
      <c r="I17" s="684">
        <f t="shared" si="0"/>
        <v>600.00599999999997</v>
      </c>
      <c r="J17" s="684">
        <f t="shared" si="1"/>
        <v>600.00599999999997</v>
      </c>
      <c r="K17" s="412">
        <v>0</v>
      </c>
      <c r="L17" s="412">
        <v>0</v>
      </c>
      <c r="M17" s="684">
        <f t="shared" si="2"/>
        <v>80.000799999999998</v>
      </c>
      <c r="N17" s="684">
        <f t="shared" si="3"/>
        <v>26.90936</v>
      </c>
      <c r="O17" s="684">
        <f t="shared" si="4"/>
        <v>26.90936</v>
      </c>
      <c r="P17" s="684">
        <f t="shared" si="5"/>
        <v>26.182079999999999</v>
      </c>
      <c r="Q17" s="684">
        <v>0</v>
      </c>
      <c r="R17" s="684">
        <v>0</v>
      </c>
      <c r="S17" s="673"/>
      <c r="T17" s="412">
        <f t="shared" si="6"/>
        <v>8.1000809999999994</v>
      </c>
    </row>
    <row r="18" spans="1:23" s="671" customFormat="1" ht="12.75" customHeight="1" x14ac:dyDescent="0.2">
      <c r="A18" s="673">
        <v>10</v>
      </c>
      <c r="B18" s="335" t="s">
        <v>894</v>
      </c>
      <c r="C18" s="673">
        <v>17054</v>
      </c>
      <c r="D18" s="673">
        <v>0</v>
      </c>
      <c r="E18" s="673">
        <v>0</v>
      </c>
      <c r="F18" s="673">
        <v>0</v>
      </c>
      <c r="G18" s="683">
        <v>17054</v>
      </c>
      <c r="H18" s="673">
        <v>220</v>
      </c>
      <c r="I18" s="684">
        <f t="shared" si="0"/>
        <v>562.78200000000004</v>
      </c>
      <c r="J18" s="684">
        <f t="shared" si="1"/>
        <v>562.78200000000004</v>
      </c>
      <c r="K18" s="412">
        <v>0</v>
      </c>
      <c r="L18" s="412">
        <v>0</v>
      </c>
      <c r="M18" s="684">
        <f t="shared" si="2"/>
        <v>75.037599999999998</v>
      </c>
      <c r="N18" s="684">
        <f t="shared" si="3"/>
        <v>25.239919999999998</v>
      </c>
      <c r="O18" s="684">
        <f t="shared" si="4"/>
        <v>25.239919999999998</v>
      </c>
      <c r="P18" s="684">
        <f t="shared" si="5"/>
        <v>24.557759999999998</v>
      </c>
      <c r="Q18" s="684">
        <v>0</v>
      </c>
      <c r="R18" s="684">
        <v>0</v>
      </c>
      <c r="S18" s="673"/>
      <c r="T18" s="412">
        <f t="shared" si="6"/>
        <v>7.597557000000001</v>
      </c>
    </row>
    <row r="19" spans="1:23" s="671" customFormat="1" ht="12.75" customHeight="1" x14ac:dyDescent="0.2">
      <c r="A19" s="673">
        <v>11</v>
      </c>
      <c r="B19" s="335" t="s">
        <v>895</v>
      </c>
      <c r="C19" s="673">
        <v>4446</v>
      </c>
      <c r="D19" s="673">
        <v>0</v>
      </c>
      <c r="E19" s="673">
        <v>0</v>
      </c>
      <c r="F19" s="673">
        <v>0</v>
      </c>
      <c r="G19" s="683">
        <v>4446</v>
      </c>
      <c r="H19" s="673">
        <v>220</v>
      </c>
      <c r="I19" s="684">
        <f t="shared" si="0"/>
        <v>146.71799999999999</v>
      </c>
      <c r="J19" s="684">
        <f>G19*150*220/1000000</f>
        <v>146.71799999999999</v>
      </c>
      <c r="K19" s="412">
        <v>0</v>
      </c>
      <c r="L19" s="412">
        <v>0</v>
      </c>
      <c r="M19" s="684">
        <f>N19+O19+P19</f>
        <v>19.5624</v>
      </c>
      <c r="N19" s="684">
        <f>G19*0.04*37/1000</f>
        <v>6.5800799999999997</v>
      </c>
      <c r="O19" s="684">
        <f>G19*0.04*37/1000</f>
        <v>6.5800799999999997</v>
      </c>
      <c r="P19" s="684">
        <f>G19*0.04*36/1000</f>
        <v>6.4022399999999999</v>
      </c>
      <c r="Q19" s="684">
        <v>0</v>
      </c>
      <c r="R19" s="684">
        <v>0</v>
      </c>
      <c r="S19" s="673"/>
      <c r="T19" s="412">
        <f t="shared" si="6"/>
        <v>1.9806929999999998</v>
      </c>
    </row>
    <row r="20" spans="1:23" s="671" customFormat="1" ht="12.75" customHeight="1" x14ac:dyDescent="0.2">
      <c r="A20" s="673">
        <v>12</v>
      </c>
      <c r="B20" s="335" t="s">
        <v>896</v>
      </c>
      <c r="C20" s="673">
        <v>4777</v>
      </c>
      <c r="D20" s="673">
        <v>120</v>
      </c>
      <c r="E20" s="673">
        <v>0</v>
      </c>
      <c r="F20" s="673">
        <v>0</v>
      </c>
      <c r="G20" s="683">
        <v>4897</v>
      </c>
      <c r="H20" s="673">
        <v>220</v>
      </c>
      <c r="I20" s="684">
        <f t="shared" si="0"/>
        <v>161.601</v>
      </c>
      <c r="J20" s="684">
        <f t="shared" ref="J20:J28" si="7">G20*150*220/1000000</f>
        <v>161.601</v>
      </c>
      <c r="K20" s="412">
        <v>0</v>
      </c>
      <c r="L20" s="412">
        <v>0</v>
      </c>
      <c r="M20" s="684">
        <f t="shared" ref="M20:M28" si="8">N20+O20+P20</f>
        <v>21.546799999999998</v>
      </c>
      <c r="N20" s="684">
        <f t="shared" ref="N20:N28" si="9">G20*0.04*37/1000</f>
        <v>7.2475599999999991</v>
      </c>
      <c r="O20" s="684">
        <f t="shared" ref="O20:O28" si="10">G20*0.04*37/1000</f>
        <v>7.2475599999999991</v>
      </c>
      <c r="P20" s="684">
        <f t="shared" ref="P20:P28" si="11">G20*0.04*36/1000</f>
        <v>7.0516800000000002</v>
      </c>
      <c r="Q20" s="684">
        <v>0</v>
      </c>
      <c r="R20" s="684">
        <v>0</v>
      </c>
      <c r="S20" s="673"/>
      <c r="T20" s="412">
        <f t="shared" si="6"/>
        <v>2.1816135000000001</v>
      </c>
    </row>
    <row r="21" spans="1:23" s="671" customFormat="1" ht="12.75" customHeight="1" x14ac:dyDescent="0.2">
      <c r="A21" s="673">
        <v>13</v>
      </c>
      <c r="B21" s="335" t="s">
        <v>897</v>
      </c>
      <c r="C21" s="673">
        <v>14692</v>
      </c>
      <c r="D21" s="673">
        <v>0</v>
      </c>
      <c r="E21" s="673">
        <v>0</v>
      </c>
      <c r="F21" s="673">
        <v>0</v>
      </c>
      <c r="G21" s="683">
        <v>14692</v>
      </c>
      <c r="H21" s="673">
        <v>220</v>
      </c>
      <c r="I21" s="684">
        <f t="shared" si="0"/>
        <v>484.83600000000001</v>
      </c>
      <c r="J21" s="684">
        <f t="shared" si="7"/>
        <v>484.83600000000001</v>
      </c>
      <c r="K21" s="412">
        <v>0</v>
      </c>
      <c r="L21" s="412">
        <v>0</v>
      </c>
      <c r="M21" s="684">
        <f t="shared" si="8"/>
        <v>64.644800000000004</v>
      </c>
      <c r="N21" s="684">
        <f t="shared" si="9"/>
        <v>21.744160000000004</v>
      </c>
      <c r="O21" s="684">
        <f t="shared" si="10"/>
        <v>21.744160000000004</v>
      </c>
      <c r="P21" s="684">
        <f t="shared" si="11"/>
        <v>21.156480000000002</v>
      </c>
      <c r="Q21" s="684">
        <v>0</v>
      </c>
      <c r="R21" s="684">
        <v>0</v>
      </c>
      <c r="S21" s="673"/>
      <c r="T21" s="412">
        <f t="shared" si="6"/>
        <v>6.5452859999999999</v>
      </c>
    </row>
    <row r="22" spans="1:23" s="671" customFormat="1" ht="12.75" customHeight="1" x14ac:dyDescent="0.2">
      <c r="A22" s="673">
        <v>14</v>
      </c>
      <c r="B22" s="335" t="s">
        <v>898</v>
      </c>
      <c r="C22" s="673">
        <v>14095</v>
      </c>
      <c r="D22" s="673">
        <v>0</v>
      </c>
      <c r="E22" s="673">
        <v>0</v>
      </c>
      <c r="F22" s="673">
        <v>0</v>
      </c>
      <c r="G22" s="683">
        <v>14095</v>
      </c>
      <c r="H22" s="673">
        <v>220</v>
      </c>
      <c r="I22" s="684">
        <f t="shared" si="0"/>
        <v>465.13499999999999</v>
      </c>
      <c r="J22" s="684">
        <f t="shared" si="7"/>
        <v>465.13499999999999</v>
      </c>
      <c r="K22" s="412">
        <v>0</v>
      </c>
      <c r="L22" s="412">
        <v>0</v>
      </c>
      <c r="M22" s="684">
        <f t="shared" si="8"/>
        <v>62.018000000000008</v>
      </c>
      <c r="N22" s="684">
        <f t="shared" si="9"/>
        <v>20.860600000000002</v>
      </c>
      <c r="O22" s="684">
        <f t="shared" si="10"/>
        <v>20.860600000000002</v>
      </c>
      <c r="P22" s="684">
        <f t="shared" si="11"/>
        <v>20.296800000000005</v>
      </c>
      <c r="Q22" s="684">
        <v>0</v>
      </c>
      <c r="R22" s="684">
        <v>0</v>
      </c>
      <c r="S22" s="673"/>
      <c r="T22" s="412">
        <f t="shared" si="6"/>
        <v>6.2793225000000001</v>
      </c>
    </row>
    <row r="23" spans="1:23" s="671" customFormat="1" ht="12.75" customHeight="1" x14ac:dyDescent="0.2">
      <c r="A23" s="673">
        <v>15</v>
      </c>
      <c r="B23" s="335" t="s">
        <v>899</v>
      </c>
      <c r="C23" s="673">
        <v>7177</v>
      </c>
      <c r="D23" s="673">
        <v>0</v>
      </c>
      <c r="E23" s="673">
        <v>0</v>
      </c>
      <c r="F23" s="673">
        <v>0</v>
      </c>
      <c r="G23" s="683">
        <v>7177</v>
      </c>
      <c r="H23" s="673">
        <v>220</v>
      </c>
      <c r="I23" s="684">
        <f t="shared" si="0"/>
        <v>236.84100000000001</v>
      </c>
      <c r="J23" s="684">
        <f t="shared" si="7"/>
        <v>236.84100000000001</v>
      </c>
      <c r="K23" s="412">
        <v>0</v>
      </c>
      <c r="L23" s="412">
        <v>0</v>
      </c>
      <c r="M23" s="684">
        <f t="shared" si="8"/>
        <v>31.578800000000001</v>
      </c>
      <c r="N23" s="684">
        <f t="shared" si="9"/>
        <v>10.62196</v>
      </c>
      <c r="O23" s="684">
        <f t="shared" si="10"/>
        <v>10.62196</v>
      </c>
      <c r="P23" s="684">
        <f t="shared" si="11"/>
        <v>10.33488</v>
      </c>
      <c r="Q23" s="684">
        <v>0</v>
      </c>
      <c r="R23" s="684">
        <v>0</v>
      </c>
      <c r="S23" s="673"/>
      <c r="T23" s="412">
        <f t="shared" si="6"/>
        <v>3.1973535000000002</v>
      </c>
    </row>
    <row r="24" spans="1:23" s="671" customFormat="1" ht="12.75" customHeight="1" x14ac:dyDescent="0.2">
      <c r="A24" s="673">
        <v>16</v>
      </c>
      <c r="B24" s="335" t="s">
        <v>900</v>
      </c>
      <c r="C24" s="673">
        <v>5905</v>
      </c>
      <c r="D24" s="673">
        <v>0</v>
      </c>
      <c r="E24" s="673">
        <v>0</v>
      </c>
      <c r="F24" s="673">
        <v>0</v>
      </c>
      <c r="G24" s="683">
        <v>5905</v>
      </c>
      <c r="H24" s="673">
        <v>220</v>
      </c>
      <c r="I24" s="684">
        <f t="shared" si="0"/>
        <v>194.86500000000001</v>
      </c>
      <c r="J24" s="684">
        <f t="shared" si="7"/>
        <v>194.86500000000001</v>
      </c>
      <c r="K24" s="412">
        <v>0</v>
      </c>
      <c r="L24" s="412">
        <v>0</v>
      </c>
      <c r="M24" s="684">
        <f t="shared" si="8"/>
        <v>25.982000000000006</v>
      </c>
      <c r="N24" s="684">
        <f t="shared" si="9"/>
        <v>8.7394000000000016</v>
      </c>
      <c r="O24" s="684">
        <f t="shared" si="10"/>
        <v>8.7394000000000016</v>
      </c>
      <c r="P24" s="684">
        <f t="shared" si="11"/>
        <v>8.5032000000000014</v>
      </c>
      <c r="Q24" s="684">
        <v>0</v>
      </c>
      <c r="R24" s="684">
        <v>0</v>
      </c>
      <c r="S24" s="673"/>
      <c r="T24" s="412">
        <f t="shared" si="6"/>
        <v>2.6306775</v>
      </c>
    </row>
    <row r="25" spans="1:23" s="671" customFormat="1" ht="12.75" customHeight="1" x14ac:dyDescent="0.2">
      <c r="A25" s="673">
        <v>17</v>
      </c>
      <c r="B25" s="335" t="s">
        <v>901</v>
      </c>
      <c r="C25" s="673">
        <v>3438</v>
      </c>
      <c r="D25" s="673">
        <v>0</v>
      </c>
      <c r="E25" s="673">
        <v>0</v>
      </c>
      <c r="F25" s="673">
        <v>0</v>
      </c>
      <c r="G25" s="683">
        <v>3438</v>
      </c>
      <c r="H25" s="673">
        <v>220</v>
      </c>
      <c r="I25" s="684">
        <f t="shared" si="0"/>
        <v>113.45399999999999</v>
      </c>
      <c r="J25" s="684">
        <f t="shared" si="7"/>
        <v>113.45399999999999</v>
      </c>
      <c r="K25" s="412">
        <v>0</v>
      </c>
      <c r="L25" s="412">
        <v>0</v>
      </c>
      <c r="M25" s="684">
        <f t="shared" si="8"/>
        <v>15.127200000000002</v>
      </c>
      <c r="N25" s="684">
        <f t="shared" si="9"/>
        <v>5.0882400000000008</v>
      </c>
      <c r="O25" s="684">
        <f t="shared" si="10"/>
        <v>5.0882400000000008</v>
      </c>
      <c r="P25" s="684">
        <f t="shared" si="11"/>
        <v>4.9507200000000005</v>
      </c>
      <c r="Q25" s="684">
        <v>0</v>
      </c>
      <c r="R25" s="684">
        <v>0</v>
      </c>
      <c r="S25" s="673"/>
      <c r="T25" s="412">
        <f t="shared" si="6"/>
        <v>1.5316289999999999</v>
      </c>
    </row>
    <row r="26" spans="1:23" s="671" customFormat="1" ht="12.75" customHeight="1" x14ac:dyDescent="0.2">
      <c r="A26" s="673">
        <v>18</v>
      </c>
      <c r="B26" s="335" t="s">
        <v>902</v>
      </c>
      <c r="C26" s="673">
        <v>18991</v>
      </c>
      <c r="D26" s="673">
        <v>0</v>
      </c>
      <c r="E26" s="673">
        <v>0</v>
      </c>
      <c r="F26" s="673">
        <v>0</v>
      </c>
      <c r="G26" s="683">
        <v>18991</v>
      </c>
      <c r="H26" s="673">
        <v>220</v>
      </c>
      <c r="I26" s="684">
        <f t="shared" si="0"/>
        <v>626.70299999999997</v>
      </c>
      <c r="J26" s="684">
        <f t="shared" si="7"/>
        <v>626.70299999999997</v>
      </c>
      <c r="K26" s="412">
        <v>0</v>
      </c>
      <c r="L26" s="412">
        <v>0</v>
      </c>
      <c r="M26" s="684">
        <f t="shared" si="8"/>
        <v>83.560400000000001</v>
      </c>
      <c r="N26" s="684">
        <f t="shared" si="9"/>
        <v>28.106680000000001</v>
      </c>
      <c r="O26" s="684">
        <f t="shared" si="10"/>
        <v>28.106680000000001</v>
      </c>
      <c r="P26" s="684">
        <f t="shared" si="11"/>
        <v>27.34704</v>
      </c>
      <c r="Q26" s="684">
        <v>0</v>
      </c>
      <c r="R26" s="684">
        <v>0</v>
      </c>
      <c r="S26" s="673"/>
      <c r="T26" s="412">
        <f t="shared" si="6"/>
        <v>8.4604904999999988</v>
      </c>
      <c r="W26" s="692"/>
    </row>
    <row r="27" spans="1:23" s="671" customFormat="1" ht="12.75" customHeight="1" x14ac:dyDescent="0.2">
      <c r="A27" s="673">
        <v>19</v>
      </c>
      <c r="B27" s="335" t="s">
        <v>903</v>
      </c>
      <c r="C27" s="673">
        <v>9541</v>
      </c>
      <c r="D27" s="673">
        <v>0</v>
      </c>
      <c r="E27" s="673">
        <v>0</v>
      </c>
      <c r="F27" s="673">
        <v>0</v>
      </c>
      <c r="G27" s="673">
        <v>9541</v>
      </c>
      <c r="H27" s="673">
        <v>220</v>
      </c>
      <c r="I27" s="684">
        <f t="shared" si="0"/>
        <v>314.85300000000001</v>
      </c>
      <c r="J27" s="684">
        <f t="shared" si="7"/>
        <v>314.85300000000001</v>
      </c>
      <c r="K27" s="412">
        <v>0</v>
      </c>
      <c r="L27" s="412">
        <v>0</v>
      </c>
      <c r="M27" s="684">
        <f t="shared" si="8"/>
        <v>41.980400000000003</v>
      </c>
      <c r="N27" s="684">
        <f t="shared" si="9"/>
        <v>14.12068</v>
      </c>
      <c r="O27" s="684">
        <f t="shared" si="10"/>
        <v>14.12068</v>
      </c>
      <c r="P27" s="684">
        <f t="shared" si="11"/>
        <v>13.739039999999999</v>
      </c>
      <c r="Q27" s="684">
        <v>0</v>
      </c>
      <c r="R27" s="684">
        <v>0</v>
      </c>
      <c r="S27" s="673"/>
      <c r="T27" s="412">
        <f t="shared" si="6"/>
        <v>4.2505154999999997</v>
      </c>
    </row>
    <row r="28" spans="1:23" s="671" customFormat="1" ht="12.75" customHeight="1" x14ac:dyDescent="0.2">
      <c r="A28" s="673">
        <v>20</v>
      </c>
      <c r="B28" s="335" t="s">
        <v>904</v>
      </c>
      <c r="C28" s="673">
        <v>19109</v>
      </c>
      <c r="D28" s="673">
        <v>0</v>
      </c>
      <c r="E28" s="673">
        <v>0</v>
      </c>
      <c r="F28" s="673">
        <v>0</v>
      </c>
      <c r="G28" s="673">
        <v>19109</v>
      </c>
      <c r="H28" s="673">
        <v>220</v>
      </c>
      <c r="I28" s="684">
        <f t="shared" si="0"/>
        <v>630.59699999999998</v>
      </c>
      <c r="J28" s="684">
        <f t="shared" si="7"/>
        <v>630.59699999999998</v>
      </c>
      <c r="K28" s="412">
        <v>0</v>
      </c>
      <c r="L28" s="412">
        <v>0</v>
      </c>
      <c r="M28" s="684">
        <f t="shared" si="8"/>
        <v>84.079599999999999</v>
      </c>
      <c r="N28" s="684">
        <f t="shared" si="9"/>
        <v>28.281320000000001</v>
      </c>
      <c r="O28" s="684">
        <f t="shared" si="10"/>
        <v>28.281320000000001</v>
      </c>
      <c r="P28" s="684">
        <f t="shared" si="11"/>
        <v>27.516959999999997</v>
      </c>
      <c r="Q28" s="684">
        <v>0</v>
      </c>
      <c r="R28" s="684">
        <v>0</v>
      </c>
      <c r="S28" s="673"/>
      <c r="T28" s="412">
        <f t="shared" si="6"/>
        <v>8.5130594999999989</v>
      </c>
    </row>
    <row r="29" spans="1:23" ht="12.75" customHeight="1" x14ac:dyDescent="0.2">
      <c r="A29" s="1566" t="s">
        <v>17</v>
      </c>
      <c r="B29" s="1567"/>
      <c r="C29" s="549">
        <f>SUM(C9:C28)</f>
        <v>236809</v>
      </c>
      <c r="D29" s="549">
        <f t="shared" ref="D29:T29" si="12">SUM(D9:D28)</f>
        <v>120</v>
      </c>
      <c r="E29" s="549">
        <f t="shared" si="12"/>
        <v>0</v>
      </c>
      <c r="F29" s="549">
        <f t="shared" si="12"/>
        <v>0</v>
      </c>
      <c r="G29" s="996">
        <f t="shared" si="12"/>
        <v>236929</v>
      </c>
      <c r="H29" s="549">
        <v>220</v>
      </c>
      <c r="I29" s="551">
        <f t="shared" si="12"/>
        <v>7818.6570000000002</v>
      </c>
      <c r="J29" s="551">
        <f t="shared" si="12"/>
        <v>7818.6570000000002</v>
      </c>
      <c r="K29" s="550">
        <f t="shared" si="12"/>
        <v>0</v>
      </c>
      <c r="L29" s="550">
        <f t="shared" si="12"/>
        <v>0</v>
      </c>
      <c r="M29" s="549">
        <f t="shared" si="12"/>
        <v>1042.4875999999999</v>
      </c>
      <c r="N29" s="549">
        <f t="shared" si="12"/>
        <v>350.65491999999989</v>
      </c>
      <c r="O29" s="549">
        <f t="shared" si="12"/>
        <v>350.65491999999989</v>
      </c>
      <c r="P29" s="549">
        <f t="shared" si="12"/>
        <v>341.17775999999998</v>
      </c>
      <c r="Q29" s="550">
        <f t="shared" si="12"/>
        <v>0</v>
      </c>
      <c r="R29" s="550">
        <f t="shared" si="12"/>
        <v>0</v>
      </c>
      <c r="S29" s="549">
        <f t="shared" si="12"/>
        <v>0</v>
      </c>
      <c r="T29" s="550">
        <f t="shared" si="12"/>
        <v>105.55186950000001</v>
      </c>
    </row>
    <row r="30" spans="1:23" x14ac:dyDescent="0.2">
      <c r="A30" s="175"/>
      <c r="B30" s="175"/>
      <c r="C30" s="175"/>
      <c r="D30" s="175"/>
      <c r="E30" s="175"/>
      <c r="F30" s="175"/>
      <c r="G30" s="175"/>
      <c r="H30" s="175"/>
    </row>
    <row r="31" spans="1:23" x14ac:dyDescent="0.2">
      <c r="A31" s="546" t="s">
        <v>7</v>
      </c>
      <c r="B31" s="332"/>
      <c r="C31" s="332"/>
      <c r="D31" s="175"/>
      <c r="E31" s="175"/>
      <c r="F31" s="175"/>
      <c r="G31" s="175"/>
      <c r="H31" s="414"/>
    </row>
    <row r="32" spans="1:23" x14ac:dyDescent="0.2">
      <c r="A32" s="377" t="s">
        <v>8</v>
      </c>
      <c r="B32" s="377"/>
      <c r="C32" s="377"/>
    </row>
    <row r="33" spans="1:20" x14ac:dyDescent="0.2">
      <c r="A33" s="377" t="s">
        <v>9</v>
      </c>
      <c r="B33" s="377"/>
      <c r="C33" s="377"/>
      <c r="I33" s="427"/>
      <c r="J33" s="427"/>
    </row>
    <row r="34" spans="1:20" x14ac:dyDescent="0.2">
      <c r="A34" s="377" t="s">
        <v>11</v>
      </c>
      <c r="H34" s="377"/>
      <c r="J34" s="377"/>
      <c r="K34" s="377"/>
      <c r="L34" s="377"/>
      <c r="M34" s="377"/>
      <c r="N34" s="377"/>
      <c r="O34" s="377"/>
      <c r="P34" s="377"/>
      <c r="Q34" s="377"/>
      <c r="R34" s="377"/>
      <c r="S34" s="377"/>
      <c r="T34" s="377"/>
    </row>
    <row r="35" spans="1:20" ht="12.75" customHeight="1" x14ac:dyDescent="0.2">
      <c r="I35" s="377"/>
      <c r="J35" s="1282" t="s">
        <v>13</v>
      </c>
      <c r="K35" s="1282"/>
      <c r="L35" s="1282"/>
      <c r="M35" s="1282"/>
      <c r="N35" s="1282"/>
      <c r="O35" s="1282"/>
      <c r="P35" s="1282"/>
      <c r="Q35" s="1282"/>
      <c r="R35" s="1282"/>
      <c r="S35" s="1282"/>
      <c r="T35" s="1282"/>
    </row>
    <row r="36" spans="1:20" ht="12.75" customHeight="1" x14ac:dyDescent="0.2">
      <c r="I36" s="1282" t="s">
        <v>86</v>
      </c>
      <c r="J36" s="1282"/>
      <c r="K36" s="1282"/>
      <c r="L36" s="1282"/>
      <c r="M36" s="1282"/>
      <c r="N36" s="1282"/>
      <c r="O36" s="1282"/>
      <c r="P36" s="1282"/>
      <c r="Q36" s="1282"/>
      <c r="R36" s="1282"/>
      <c r="S36" s="1282"/>
      <c r="T36" s="1282"/>
    </row>
    <row r="38" spans="1:20" x14ac:dyDescent="0.2">
      <c r="A38" s="1214"/>
      <c r="B38" s="1214"/>
      <c r="C38" s="1214"/>
      <c r="D38" s="1214"/>
      <c r="E38" s="1214"/>
      <c r="F38" s="1214"/>
      <c r="G38" s="1214"/>
      <c r="H38" s="1214"/>
      <c r="I38" s="1214"/>
      <c r="J38" s="1214"/>
      <c r="K38" s="1214"/>
      <c r="L38" s="1214"/>
      <c r="M38" s="1214"/>
      <c r="N38" s="1214"/>
      <c r="O38" s="1214"/>
      <c r="P38" s="1214"/>
      <c r="Q38" s="1214"/>
      <c r="R38" s="1214"/>
      <c r="S38" s="1214"/>
      <c r="T38" s="1214"/>
    </row>
  </sheetData>
  <mergeCells count="18">
    <mergeCell ref="A5:B5"/>
    <mergeCell ref="L5:T5"/>
    <mergeCell ref="A29:B29"/>
    <mergeCell ref="R1:T1"/>
    <mergeCell ref="J35:T35"/>
    <mergeCell ref="G1:I1"/>
    <mergeCell ref="A2:T2"/>
    <mergeCell ref="A3:T3"/>
    <mergeCell ref="A4:T4"/>
    <mergeCell ref="I36:T36"/>
    <mergeCell ref="A38:T38"/>
    <mergeCell ref="A6:A7"/>
    <mergeCell ref="B6:B7"/>
    <mergeCell ref="C6:G6"/>
    <mergeCell ref="H6:H7"/>
    <mergeCell ref="I6:L6"/>
    <mergeCell ref="M6:R6"/>
    <mergeCell ref="S6:T6"/>
  </mergeCells>
  <printOptions horizontalCentered="1"/>
  <pageMargins left="0.5" right="0.5" top="0.23622047244094499" bottom="0" header="0.31496062992126" footer="0.31496062992126"/>
  <pageSetup paperSize="9" scale="9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29"/>
  <sheetViews>
    <sheetView view="pageBreakPreview" zoomScale="80" zoomScaleNormal="90" zoomScaleSheetLayoutView="80" workbookViewId="0">
      <selection activeCell="C17" sqref="C17:W17"/>
    </sheetView>
  </sheetViews>
  <sheetFormatPr defaultColWidth="9.140625" defaultRowHeight="12.75" x14ac:dyDescent="0.2"/>
  <cols>
    <col min="1" max="1" width="4.85546875" style="716" customWidth="1"/>
    <col min="2" max="2" width="18.42578125" style="716" customWidth="1"/>
    <col min="3" max="3" width="8" style="716" customWidth="1"/>
    <col min="4" max="4" width="7.140625" style="716" customWidth="1"/>
    <col min="5" max="5" width="7.85546875" style="716" customWidth="1"/>
    <col min="6" max="6" width="8.140625" style="716" customWidth="1"/>
    <col min="7" max="7" width="11.140625" style="716" customWidth="1"/>
    <col min="8" max="8" width="8.140625" style="716" customWidth="1"/>
    <col min="9" max="9" width="7.5703125" style="716" customWidth="1"/>
    <col min="10" max="10" width="8" style="716" customWidth="1"/>
    <col min="11" max="11" width="11.28515625" style="716" customWidth="1"/>
    <col min="12" max="12" width="8.42578125" style="716" customWidth="1"/>
    <col min="13" max="13" width="7" style="716" customWidth="1"/>
    <col min="14" max="14" width="7.85546875" style="716" customWidth="1"/>
    <col min="15" max="15" width="10.85546875" style="716" customWidth="1"/>
    <col min="16" max="16" width="8.140625" style="716" customWidth="1"/>
    <col min="17" max="17" width="7.28515625" style="716" customWidth="1"/>
    <col min="18" max="18" width="7.85546875" style="716" customWidth="1"/>
    <col min="19" max="19" width="11" style="716" customWidth="1"/>
    <col min="20" max="20" width="7.85546875" style="716" customWidth="1"/>
    <col min="21" max="21" width="7.140625" style="716" customWidth="1"/>
    <col min="22" max="22" width="7.85546875" style="716" customWidth="1"/>
    <col min="23" max="23" width="12.28515625" style="716" customWidth="1"/>
    <col min="24" max="16384" width="9.140625" style="716"/>
  </cols>
  <sheetData>
    <row r="1" spans="1:25" x14ac:dyDescent="0.2">
      <c r="W1" s="717" t="s">
        <v>529</v>
      </c>
    </row>
    <row r="2" spans="1:25" x14ac:dyDescent="0.2">
      <c r="H2" s="718" t="s">
        <v>0</v>
      </c>
      <c r="I2" s="718"/>
      <c r="J2" s="718"/>
      <c r="P2" s="719"/>
      <c r="Q2" s="719"/>
      <c r="R2" s="719"/>
      <c r="S2" s="719"/>
    </row>
    <row r="3" spans="1:25" ht="18.600000000000001" customHeight="1" x14ac:dyDescent="0.2">
      <c r="C3" s="1098" t="s">
        <v>734</v>
      </c>
      <c r="D3" s="1098"/>
      <c r="E3" s="1098"/>
      <c r="F3" s="1098"/>
      <c r="G3" s="1098"/>
      <c r="H3" s="1098"/>
      <c r="I3" s="1098"/>
      <c r="J3" s="1098"/>
      <c r="K3" s="1098"/>
      <c r="L3" s="1098"/>
      <c r="M3" s="1098"/>
      <c r="N3" s="1098"/>
      <c r="O3" s="1098"/>
      <c r="P3" s="720"/>
      <c r="Q3" s="720"/>
      <c r="R3" s="720"/>
      <c r="S3" s="720"/>
      <c r="T3" s="720"/>
      <c r="U3" s="720"/>
      <c r="V3" s="720"/>
      <c r="W3" s="720"/>
      <c r="X3" s="720"/>
      <c r="Y3" s="720"/>
    </row>
    <row r="4" spans="1:25" x14ac:dyDescent="0.2">
      <c r="C4" s="721"/>
      <c r="D4" s="721"/>
      <c r="E4" s="721"/>
      <c r="F4" s="721"/>
      <c r="G4" s="721"/>
      <c r="H4" s="721"/>
      <c r="I4" s="721"/>
      <c r="J4" s="721"/>
      <c r="K4" s="721"/>
      <c r="L4" s="721"/>
      <c r="M4" s="721"/>
      <c r="N4" s="721"/>
      <c r="O4" s="721"/>
      <c r="P4" s="721"/>
      <c r="Q4" s="721"/>
      <c r="R4" s="721"/>
      <c r="S4" s="721"/>
      <c r="T4" s="721"/>
      <c r="U4" s="721"/>
      <c r="V4" s="721"/>
      <c r="W4" s="721"/>
    </row>
    <row r="5" spans="1:25" x14ac:dyDescent="0.2">
      <c r="B5" s="1099" t="s">
        <v>784</v>
      </c>
      <c r="C5" s="1099"/>
      <c r="D5" s="1099"/>
      <c r="E5" s="1099"/>
      <c r="F5" s="1099"/>
      <c r="G5" s="1099"/>
      <c r="H5" s="1099"/>
      <c r="I5" s="1099"/>
      <c r="J5" s="1099"/>
      <c r="K5" s="1099"/>
      <c r="L5" s="1099"/>
      <c r="M5" s="1099"/>
      <c r="N5" s="1099"/>
      <c r="O5" s="1099"/>
      <c r="P5" s="1099"/>
      <c r="Q5" s="1099"/>
      <c r="R5" s="1099"/>
      <c r="S5" s="1099"/>
      <c r="T5" s="1099"/>
      <c r="U5" s="722"/>
      <c r="V5" s="1100" t="s">
        <v>244</v>
      </c>
      <c r="W5" s="1101"/>
    </row>
    <row r="6" spans="1:25" x14ac:dyDescent="0.2">
      <c r="L6" s="719"/>
      <c r="M6" s="719"/>
      <c r="N6" s="719"/>
      <c r="O6" s="719"/>
      <c r="P6" s="719"/>
      <c r="Q6" s="719"/>
      <c r="R6" s="719"/>
      <c r="S6" s="719"/>
    </row>
    <row r="7" spans="1:25" x14ac:dyDescent="0.2">
      <c r="A7" s="1102" t="s">
        <v>157</v>
      </c>
      <c r="B7" s="1102"/>
      <c r="P7" s="1103" t="s">
        <v>822</v>
      </c>
      <c r="Q7" s="1103"/>
      <c r="R7" s="1103"/>
      <c r="S7" s="1103"/>
      <c r="T7" s="1103"/>
      <c r="U7" s="1103"/>
      <c r="V7" s="1103"/>
      <c r="W7" s="1103"/>
    </row>
    <row r="8" spans="1:25" ht="35.25" customHeight="1" x14ac:dyDescent="0.2">
      <c r="A8" s="1121" t="s">
        <v>2</v>
      </c>
      <c r="B8" s="1121" t="s">
        <v>142</v>
      </c>
      <c r="C8" s="1122" t="s">
        <v>143</v>
      </c>
      <c r="D8" s="1123"/>
      <c r="E8" s="1123"/>
      <c r="F8" s="1124"/>
      <c r="G8" s="1121" t="s">
        <v>144</v>
      </c>
      <c r="H8" s="1121" t="s">
        <v>173</v>
      </c>
      <c r="I8" s="1121"/>
      <c r="J8" s="1121"/>
      <c r="K8" s="1121"/>
      <c r="L8" s="1121"/>
      <c r="M8" s="1121"/>
      <c r="N8" s="1121"/>
      <c r="O8" s="1121"/>
      <c r="P8" s="1121" t="s">
        <v>174</v>
      </c>
      <c r="Q8" s="1121"/>
      <c r="R8" s="1121"/>
      <c r="S8" s="1121"/>
      <c r="T8" s="1121"/>
      <c r="U8" s="1121"/>
      <c r="V8" s="1121"/>
      <c r="W8" s="1121"/>
    </row>
    <row r="9" spans="1:25" x14ac:dyDescent="0.2">
      <c r="A9" s="1121"/>
      <c r="B9" s="1121"/>
      <c r="C9" s="1121" t="s">
        <v>245</v>
      </c>
      <c r="D9" s="1121" t="s">
        <v>43</v>
      </c>
      <c r="E9" s="1121" t="s">
        <v>44</v>
      </c>
      <c r="F9" s="1121" t="s">
        <v>17</v>
      </c>
      <c r="G9" s="1121"/>
      <c r="H9" s="1121" t="s">
        <v>175</v>
      </c>
      <c r="I9" s="1121"/>
      <c r="J9" s="1121"/>
      <c r="K9" s="1121"/>
      <c r="L9" s="1121" t="s">
        <v>160</v>
      </c>
      <c r="M9" s="1121"/>
      <c r="N9" s="1121"/>
      <c r="O9" s="1121"/>
      <c r="P9" s="1121" t="s">
        <v>145</v>
      </c>
      <c r="Q9" s="1121"/>
      <c r="R9" s="1121"/>
      <c r="S9" s="1121"/>
      <c r="T9" s="1121" t="s">
        <v>159</v>
      </c>
      <c r="U9" s="1121"/>
      <c r="V9" s="1121"/>
      <c r="W9" s="1121"/>
    </row>
    <row r="10" spans="1:25" x14ac:dyDescent="0.2">
      <c r="A10" s="1121"/>
      <c r="B10" s="1121"/>
      <c r="C10" s="1121"/>
      <c r="D10" s="1121"/>
      <c r="E10" s="1121"/>
      <c r="F10" s="1121"/>
      <c r="G10" s="1121"/>
      <c r="H10" s="1092" t="s">
        <v>146</v>
      </c>
      <c r="I10" s="1093"/>
      <c r="J10" s="1094"/>
      <c r="K10" s="1089" t="s">
        <v>147</v>
      </c>
      <c r="L10" s="1092" t="s">
        <v>146</v>
      </c>
      <c r="M10" s="1093"/>
      <c r="N10" s="1094"/>
      <c r="O10" s="1089" t="s">
        <v>147</v>
      </c>
      <c r="P10" s="1092" t="s">
        <v>146</v>
      </c>
      <c r="Q10" s="1093"/>
      <c r="R10" s="1094"/>
      <c r="S10" s="1089" t="s">
        <v>147</v>
      </c>
      <c r="T10" s="1092" t="s">
        <v>146</v>
      </c>
      <c r="U10" s="1093"/>
      <c r="V10" s="1094"/>
      <c r="W10" s="1089" t="s">
        <v>147</v>
      </c>
    </row>
    <row r="11" spans="1:25" ht="15" customHeight="1" x14ac:dyDescent="0.2">
      <c r="A11" s="1121"/>
      <c r="B11" s="1121"/>
      <c r="C11" s="1121"/>
      <c r="D11" s="1121"/>
      <c r="E11" s="1121"/>
      <c r="F11" s="1121"/>
      <c r="G11" s="1121"/>
      <c r="H11" s="1095"/>
      <c r="I11" s="1096"/>
      <c r="J11" s="1097"/>
      <c r="K11" s="1090"/>
      <c r="L11" s="1095"/>
      <c r="M11" s="1096"/>
      <c r="N11" s="1097"/>
      <c r="O11" s="1090"/>
      <c r="P11" s="1095"/>
      <c r="Q11" s="1096"/>
      <c r="R11" s="1097"/>
      <c r="S11" s="1090"/>
      <c r="T11" s="1095"/>
      <c r="U11" s="1096"/>
      <c r="V11" s="1097"/>
      <c r="W11" s="1090"/>
    </row>
    <row r="12" spans="1:25" x14ac:dyDescent="0.2">
      <c r="A12" s="1121"/>
      <c r="B12" s="1121"/>
      <c r="C12" s="1121"/>
      <c r="D12" s="1121"/>
      <c r="E12" s="1121"/>
      <c r="F12" s="1121"/>
      <c r="G12" s="1121"/>
      <c r="H12" s="312" t="s">
        <v>245</v>
      </c>
      <c r="I12" s="312" t="s">
        <v>43</v>
      </c>
      <c r="J12" s="723" t="s">
        <v>44</v>
      </c>
      <c r="K12" s="1091"/>
      <c r="L12" s="312" t="s">
        <v>245</v>
      </c>
      <c r="M12" s="312" t="s">
        <v>43</v>
      </c>
      <c r="N12" s="312" t="s">
        <v>44</v>
      </c>
      <c r="O12" s="1091"/>
      <c r="P12" s="312" t="s">
        <v>245</v>
      </c>
      <c r="Q12" s="312" t="s">
        <v>43</v>
      </c>
      <c r="R12" s="312" t="s">
        <v>44</v>
      </c>
      <c r="S12" s="1091"/>
      <c r="T12" s="312" t="s">
        <v>245</v>
      </c>
      <c r="U12" s="312" t="s">
        <v>43</v>
      </c>
      <c r="V12" s="312" t="s">
        <v>44</v>
      </c>
      <c r="W12" s="1091"/>
    </row>
    <row r="13" spans="1:25" x14ac:dyDescent="0.2">
      <c r="A13" s="312">
        <v>1</v>
      </c>
      <c r="B13" s="312">
        <v>2</v>
      </c>
      <c r="C13" s="312">
        <v>3</v>
      </c>
      <c r="D13" s="312">
        <v>4</v>
      </c>
      <c r="E13" s="312">
        <v>5</v>
      </c>
      <c r="F13" s="312"/>
      <c r="G13" s="312">
        <v>6</v>
      </c>
      <c r="H13" s="312">
        <v>7</v>
      </c>
      <c r="I13" s="312">
        <v>8</v>
      </c>
      <c r="J13" s="312">
        <v>9</v>
      </c>
      <c r="K13" s="312">
        <v>10</v>
      </c>
      <c r="L13" s="312">
        <v>11</v>
      </c>
      <c r="M13" s="312">
        <v>12</v>
      </c>
      <c r="N13" s="312">
        <v>13</v>
      </c>
      <c r="O13" s="312">
        <v>14</v>
      </c>
      <c r="P13" s="312">
        <v>15</v>
      </c>
      <c r="Q13" s="312">
        <v>16</v>
      </c>
      <c r="R13" s="312">
        <v>17</v>
      </c>
      <c r="S13" s="312">
        <v>18</v>
      </c>
      <c r="T13" s="312">
        <v>19</v>
      </c>
      <c r="U13" s="312">
        <v>20</v>
      </c>
      <c r="V13" s="312">
        <v>21</v>
      </c>
      <c r="W13" s="312">
        <v>22</v>
      </c>
    </row>
    <row r="14" spans="1:25" ht="27" customHeight="1" x14ac:dyDescent="0.2">
      <c r="A14" s="1104" t="s">
        <v>206</v>
      </c>
      <c r="B14" s="1105"/>
      <c r="C14" s="1105"/>
      <c r="D14" s="1105"/>
      <c r="E14" s="1105"/>
      <c r="F14" s="1106"/>
      <c r="G14" s="312"/>
      <c r="H14" s="312"/>
      <c r="I14" s="312"/>
      <c r="J14" s="312"/>
      <c r="K14" s="312"/>
      <c r="L14" s="312"/>
      <c r="M14" s="312"/>
      <c r="N14" s="312"/>
      <c r="O14" s="312"/>
      <c r="P14" s="312"/>
      <c r="Q14" s="312"/>
      <c r="R14" s="312"/>
      <c r="S14" s="312"/>
      <c r="T14" s="312"/>
      <c r="U14" s="312"/>
      <c r="V14" s="312"/>
      <c r="W14" s="312"/>
    </row>
    <row r="15" spans="1:25" s="314" customFormat="1" ht="26.45" customHeight="1" x14ac:dyDescent="0.2">
      <c r="A15" s="312">
        <v>1</v>
      </c>
      <c r="B15" s="313" t="s">
        <v>205</v>
      </c>
      <c r="C15" s="710">
        <v>1463.9128000000003</v>
      </c>
      <c r="D15" s="710">
        <v>182.98910000000004</v>
      </c>
      <c r="E15" s="710">
        <v>967.22810000000004</v>
      </c>
      <c r="F15" s="710">
        <f>SUM(C15:E15)</f>
        <v>2614.13</v>
      </c>
      <c r="G15" s="711" t="s">
        <v>935</v>
      </c>
      <c r="H15" s="710">
        <v>1463.9128000000003</v>
      </c>
      <c r="I15" s="710">
        <v>182.98910000000004</v>
      </c>
      <c r="J15" s="710">
        <v>967.22810000000004</v>
      </c>
      <c r="K15" s="711" t="s">
        <v>937</v>
      </c>
      <c r="L15" s="710">
        <v>1463.9128000000003</v>
      </c>
      <c r="M15" s="710">
        <v>182.98910000000004</v>
      </c>
      <c r="N15" s="710">
        <v>967.22810000000004</v>
      </c>
      <c r="O15" s="711" t="s">
        <v>938</v>
      </c>
      <c r="P15" s="710">
        <v>1463.9128000000003</v>
      </c>
      <c r="Q15" s="710">
        <v>182.98910000000004</v>
      </c>
      <c r="R15" s="710">
        <v>967.22810000000004</v>
      </c>
      <c r="S15" s="711" t="s">
        <v>938</v>
      </c>
      <c r="T15" s="710">
        <v>1463.9128000000003</v>
      </c>
      <c r="U15" s="710">
        <v>182.98910000000004</v>
      </c>
      <c r="V15" s="710">
        <v>967.22810000000004</v>
      </c>
      <c r="W15" s="711" t="s">
        <v>939</v>
      </c>
    </row>
    <row r="16" spans="1:25" s="724" customFormat="1" ht="43.5" customHeight="1" x14ac:dyDescent="0.2">
      <c r="A16" s="312">
        <v>2</v>
      </c>
      <c r="B16" s="313" t="s">
        <v>915</v>
      </c>
      <c r="C16" s="710">
        <v>1856.2488000000001</v>
      </c>
      <c r="D16" s="710">
        <v>232.03110000000001</v>
      </c>
      <c r="E16" s="710">
        <v>1226.4501</v>
      </c>
      <c r="F16" s="710">
        <f>SUM(C16:E16)</f>
        <v>3314.73</v>
      </c>
      <c r="G16" s="711" t="s">
        <v>936</v>
      </c>
      <c r="H16" s="710">
        <v>1856.2488000000001</v>
      </c>
      <c r="I16" s="710">
        <v>232.03110000000001</v>
      </c>
      <c r="J16" s="710">
        <v>1226.4501</v>
      </c>
      <c r="K16" s="711" t="s">
        <v>940</v>
      </c>
      <c r="L16" s="710">
        <v>1856.2488000000001</v>
      </c>
      <c r="M16" s="710">
        <v>232.03110000000001</v>
      </c>
      <c r="N16" s="710">
        <v>1226.4501</v>
      </c>
      <c r="O16" s="711" t="s">
        <v>941</v>
      </c>
      <c r="P16" s="710">
        <v>1856.2488000000001</v>
      </c>
      <c r="Q16" s="710">
        <v>232.03110000000001</v>
      </c>
      <c r="R16" s="710">
        <v>1226.4501</v>
      </c>
      <c r="S16" s="711" t="s">
        <v>941</v>
      </c>
      <c r="T16" s="710">
        <v>1856.2488000000001</v>
      </c>
      <c r="U16" s="710">
        <v>232.03110000000001</v>
      </c>
      <c r="V16" s="710">
        <v>1226.4501</v>
      </c>
      <c r="W16" s="711" t="s">
        <v>942</v>
      </c>
    </row>
    <row r="17" spans="1:25" s="314" customFormat="1" ht="22.5" customHeight="1" x14ac:dyDescent="0.2">
      <c r="A17" s="312">
        <v>3</v>
      </c>
      <c r="B17" s="313" t="s">
        <v>148</v>
      </c>
      <c r="C17" s="1109" t="s">
        <v>917</v>
      </c>
      <c r="D17" s="1110"/>
      <c r="E17" s="1110"/>
      <c r="F17" s="1110"/>
      <c r="G17" s="1110"/>
      <c r="H17" s="1110"/>
      <c r="I17" s="1110"/>
      <c r="J17" s="1110"/>
      <c r="K17" s="1110"/>
      <c r="L17" s="1110"/>
      <c r="M17" s="1110"/>
      <c r="N17" s="1110"/>
      <c r="O17" s="1110"/>
      <c r="P17" s="1110"/>
      <c r="Q17" s="1110"/>
      <c r="R17" s="1110"/>
      <c r="S17" s="1110"/>
      <c r="T17" s="1110"/>
      <c r="U17" s="1110"/>
      <c r="V17" s="1110"/>
      <c r="W17" s="1111"/>
    </row>
    <row r="18" spans="1:25" s="314" customFormat="1" ht="24.75" customHeight="1" x14ac:dyDescent="0.2">
      <c r="A18" s="1104" t="s">
        <v>207</v>
      </c>
      <c r="B18" s="1105"/>
      <c r="C18" s="1105"/>
      <c r="D18" s="1105"/>
      <c r="E18" s="1105"/>
      <c r="F18" s="1106"/>
      <c r="G18" s="312"/>
      <c r="H18" s="312"/>
      <c r="I18" s="312"/>
      <c r="J18" s="312"/>
      <c r="K18" s="312"/>
      <c r="L18" s="312"/>
      <c r="M18" s="312"/>
      <c r="N18" s="312"/>
      <c r="O18" s="312"/>
      <c r="P18" s="312"/>
      <c r="Q18" s="312"/>
      <c r="R18" s="312"/>
      <c r="S18" s="312"/>
      <c r="T18" s="312"/>
      <c r="U18" s="312"/>
      <c r="V18" s="312"/>
      <c r="W18" s="312"/>
    </row>
    <row r="19" spans="1:25" s="314" customFormat="1" ht="28.5" customHeight="1" x14ac:dyDescent="0.2">
      <c r="A19" s="312">
        <v>4</v>
      </c>
      <c r="B19" s="313" t="s">
        <v>195</v>
      </c>
      <c r="C19" s="1112" t="s">
        <v>916</v>
      </c>
      <c r="D19" s="1113"/>
      <c r="E19" s="1113"/>
      <c r="F19" s="1113"/>
      <c r="G19" s="1113"/>
      <c r="H19" s="1113"/>
      <c r="I19" s="1113"/>
      <c r="J19" s="1113"/>
      <c r="K19" s="1113"/>
      <c r="L19" s="1113"/>
      <c r="M19" s="1113"/>
      <c r="N19" s="1113"/>
      <c r="O19" s="1113"/>
      <c r="P19" s="1113"/>
      <c r="Q19" s="1113"/>
      <c r="R19" s="1113"/>
      <c r="S19" s="1113"/>
      <c r="T19" s="1113"/>
      <c r="U19" s="1113"/>
      <c r="V19" s="1113"/>
      <c r="W19" s="1114"/>
    </row>
    <row r="20" spans="1:25" s="314" customFormat="1" ht="19.5" customHeight="1" x14ac:dyDescent="0.2">
      <c r="A20" s="312">
        <v>5</v>
      </c>
      <c r="B20" s="313" t="s">
        <v>130</v>
      </c>
      <c r="C20" s="1115"/>
      <c r="D20" s="1116"/>
      <c r="E20" s="1116"/>
      <c r="F20" s="1116"/>
      <c r="G20" s="1116"/>
      <c r="H20" s="1116"/>
      <c r="I20" s="1116"/>
      <c r="J20" s="1116"/>
      <c r="K20" s="1116"/>
      <c r="L20" s="1116"/>
      <c r="M20" s="1116"/>
      <c r="N20" s="1116"/>
      <c r="O20" s="1116"/>
      <c r="P20" s="1116"/>
      <c r="Q20" s="1116"/>
      <c r="R20" s="1116"/>
      <c r="S20" s="1116"/>
      <c r="T20" s="1116"/>
      <c r="U20" s="1116"/>
      <c r="V20" s="1116"/>
      <c r="W20" s="1117"/>
    </row>
    <row r="21" spans="1:25" ht="25.5" x14ac:dyDescent="0.2">
      <c r="A21" s="312">
        <v>6</v>
      </c>
      <c r="B21" s="313" t="s">
        <v>841</v>
      </c>
      <c r="C21" s="1118"/>
      <c r="D21" s="1119"/>
      <c r="E21" s="1119"/>
      <c r="F21" s="1119"/>
      <c r="G21" s="1119"/>
      <c r="H21" s="1119"/>
      <c r="I21" s="1119"/>
      <c r="J21" s="1119"/>
      <c r="K21" s="1119"/>
      <c r="L21" s="1119"/>
      <c r="M21" s="1119"/>
      <c r="N21" s="1119"/>
      <c r="O21" s="1119"/>
      <c r="P21" s="1119"/>
      <c r="Q21" s="1119"/>
      <c r="R21" s="1119"/>
      <c r="S21" s="1119"/>
      <c r="T21" s="1119"/>
      <c r="U21" s="1119"/>
      <c r="V21" s="1119"/>
      <c r="W21" s="1120"/>
    </row>
    <row r="23" spans="1:25" x14ac:dyDescent="0.2">
      <c r="A23" s="1107" t="s">
        <v>161</v>
      </c>
      <c r="B23" s="1107"/>
      <c r="C23" s="1107"/>
      <c r="D23" s="1107"/>
      <c r="E23" s="1107"/>
      <c r="F23" s="1107"/>
      <c r="G23" s="1107"/>
      <c r="H23" s="1107"/>
      <c r="I23" s="1107"/>
      <c r="J23" s="1107"/>
      <c r="K23" s="1107"/>
      <c r="L23" s="1107"/>
      <c r="M23" s="1107"/>
      <c r="N23" s="1107"/>
      <c r="O23" s="1107"/>
      <c r="P23" s="1107"/>
      <c r="Q23" s="1107"/>
      <c r="R23" s="1107"/>
      <c r="S23" s="1107"/>
      <c r="T23" s="1107"/>
      <c r="U23" s="1107"/>
      <c r="V23" s="1107"/>
      <c r="W23" s="1107"/>
    </row>
    <row r="24" spans="1:25" ht="15" x14ac:dyDescent="0.2">
      <c r="A24" s="725"/>
      <c r="B24" s="726" t="s">
        <v>1030</v>
      </c>
      <c r="C24" s="725"/>
      <c r="D24" s="725"/>
      <c r="E24" s="725"/>
      <c r="F24" s="725"/>
      <c r="G24" s="725"/>
      <c r="H24" s="725"/>
      <c r="I24" s="725"/>
      <c r="J24" s="725"/>
      <c r="K24" s="725"/>
      <c r="L24" s="725"/>
      <c r="M24" s="725"/>
      <c r="N24" s="725"/>
      <c r="O24" s="725"/>
      <c r="P24" s="725"/>
      <c r="Q24" s="725"/>
      <c r="R24" s="725"/>
      <c r="S24" s="725"/>
      <c r="T24" s="725"/>
      <c r="U24" s="725"/>
      <c r="V24" s="725"/>
      <c r="W24" s="725"/>
    </row>
    <row r="25" spans="1:25" ht="15" x14ac:dyDescent="0.2">
      <c r="A25" s="473"/>
      <c r="B25" s="727" t="s">
        <v>1031</v>
      </c>
      <c r="C25" s="473"/>
      <c r="D25" s="473"/>
      <c r="E25" s="473"/>
      <c r="F25" s="473"/>
      <c r="G25" s="473"/>
      <c r="H25" s="473"/>
      <c r="I25" s="473"/>
      <c r="J25" s="473"/>
      <c r="K25" s="473"/>
      <c r="L25" s="473"/>
      <c r="M25" s="473"/>
      <c r="N25" s="473"/>
      <c r="O25" s="473"/>
      <c r="P25" s="473"/>
      <c r="Q25" s="473"/>
      <c r="R25" s="473"/>
      <c r="S25" s="473"/>
    </row>
    <row r="26" spans="1:25" x14ac:dyDescent="0.2">
      <c r="A26" s="720" t="s">
        <v>11</v>
      </c>
      <c r="B26" s="720"/>
      <c r="C26" s="720"/>
      <c r="D26" s="728"/>
      <c r="E26" s="720"/>
      <c r="F26" s="720"/>
      <c r="G26" s="720"/>
      <c r="H26" s="720"/>
      <c r="I26" s="720"/>
      <c r="J26" s="720"/>
      <c r="K26" s="720"/>
      <c r="L26" s="720"/>
      <c r="M26" s="720"/>
      <c r="N26" s="720"/>
      <c r="O26" s="1108" t="s">
        <v>12</v>
      </c>
      <c r="P26" s="1108"/>
      <c r="Q26" s="1108"/>
      <c r="R26" s="1108"/>
      <c r="S26" s="1108"/>
      <c r="T26" s="1108"/>
      <c r="U26" s="1108"/>
      <c r="V26" s="1108"/>
      <c r="W26" s="1108"/>
    </row>
    <row r="27" spans="1:25" x14ac:dyDescent="0.2">
      <c r="A27" s="1108" t="s">
        <v>13</v>
      </c>
      <c r="B27" s="1108"/>
      <c r="C27" s="1108"/>
      <c r="D27" s="1108"/>
      <c r="E27" s="1108"/>
      <c r="F27" s="1108"/>
      <c r="G27" s="1108"/>
      <c r="H27" s="1108"/>
      <c r="I27" s="1108"/>
      <c r="J27" s="1108"/>
      <c r="K27" s="1108"/>
      <c r="L27" s="1108"/>
      <c r="M27" s="1108"/>
      <c r="N27" s="1108"/>
      <c r="O27" s="1108"/>
      <c r="P27" s="1108"/>
      <c r="Q27" s="1108"/>
      <c r="R27" s="1108"/>
      <c r="S27" s="1108"/>
      <c r="T27" s="1108"/>
      <c r="U27" s="1108"/>
      <c r="V27" s="1108"/>
      <c r="W27" s="1108"/>
    </row>
    <row r="28" spans="1:25" x14ac:dyDescent="0.2">
      <c r="A28" s="1108" t="s">
        <v>14</v>
      </c>
      <c r="B28" s="1108"/>
      <c r="C28" s="1108"/>
      <c r="D28" s="1108"/>
      <c r="E28" s="1108"/>
      <c r="F28" s="1108"/>
      <c r="G28" s="1108"/>
      <c r="H28" s="1108"/>
      <c r="I28" s="1108"/>
      <c r="J28" s="1108"/>
      <c r="K28" s="1108"/>
      <c r="L28" s="1108"/>
      <c r="M28" s="1108"/>
      <c r="N28" s="1108"/>
      <c r="O28" s="1108"/>
      <c r="P28" s="1108"/>
      <c r="Q28" s="1108"/>
      <c r="R28" s="1108"/>
      <c r="S28" s="1108"/>
      <c r="T28" s="1108"/>
      <c r="U28" s="1108"/>
      <c r="V28" s="1108"/>
      <c r="W28" s="1108"/>
    </row>
    <row r="29" spans="1:25" x14ac:dyDescent="0.2">
      <c r="A29" s="473"/>
      <c r="B29" s="473"/>
      <c r="C29" s="473"/>
      <c r="D29" s="473"/>
      <c r="E29" s="473"/>
      <c r="F29" s="473"/>
      <c r="G29" s="473"/>
      <c r="H29" s="473"/>
      <c r="I29" s="473"/>
      <c r="J29" s="473"/>
      <c r="K29" s="473"/>
      <c r="L29" s="473"/>
      <c r="M29" s="473"/>
      <c r="N29" s="473"/>
      <c r="W29" s="1102" t="s">
        <v>83</v>
      </c>
      <c r="X29" s="1102"/>
      <c r="Y29" s="1102"/>
    </row>
  </sheetData>
  <mergeCells count="36">
    <mergeCell ref="P8:W8"/>
    <mergeCell ref="A8:A12"/>
    <mergeCell ref="B8:B12"/>
    <mergeCell ref="G8:G12"/>
    <mergeCell ref="H8:O8"/>
    <mergeCell ref="C9:C12"/>
    <mergeCell ref="D9:D12"/>
    <mergeCell ref="E9:E12"/>
    <mergeCell ref="H9:K9"/>
    <mergeCell ref="C8:F8"/>
    <mergeCell ref="F9:F12"/>
    <mergeCell ref="W10:W12"/>
    <mergeCell ref="T10:V11"/>
    <mergeCell ref="L9:O9"/>
    <mergeCell ref="P9:S9"/>
    <mergeCell ref="T9:W9"/>
    <mergeCell ref="A14:F14"/>
    <mergeCell ref="A18:F18"/>
    <mergeCell ref="W29:Y29"/>
    <mergeCell ref="A23:W23"/>
    <mergeCell ref="O26:W26"/>
    <mergeCell ref="A27:W27"/>
    <mergeCell ref="A28:W28"/>
    <mergeCell ref="C17:W17"/>
    <mergeCell ref="C19:W21"/>
    <mergeCell ref="C3:O3"/>
    <mergeCell ref="B5:T5"/>
    <mergeCell ref="V5:W5"/>
    <mergeCell ref="A7:B7"/>
    <mergeCell ref="P7:W7"/>
    <mergeCell ref="S10:S12"/>
    <mergeCell ref="P10:R11"/>
    <mergeCell ref="H10:J11"/>
    <mergeCell ref="K10:K12"/>
    <mergeCell ref="L10:N11"/>
    <mergeCell ref="O10:O12"/>
  </mergeCells>
  <printOptions horizontalCentered="1"/>
  <pageMargins left="0.5" right="0.5" top="0.23622047244094499" bottom="0" header="0.31496062992126" footer="0.31496062992126"/>
  <pageSetup paperSize="9" scale="68" orientation="landscape" r:id="rId1"/>
  <colBreaks count="1" manualBreakCount="1">
    <brk id="23" max="1048575" man="1"/>
  </col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P38"/>
  <sheetViews>
    <sheetView view="pageBreakPreview" zoomScaleNormal="94" zoomScaleSheetLayoutView="100" workbookViewId="0">
      <selection activeCell="C11" sqref="C11:P30"/>
    </sheetView>
  </sheetViews>
  <sheetFormatPr defaultColWidth="9.140625" defaultRowHeight="12.75" x14ac:dyDescent="0.2"/>
  <cols>
    <col min="1" max="1" width="3.85546875" style="331" customWidth="1"/>
    <col min="2" max="2" width="11.7109375" style="331" customWidth="1"/>
    <col min="3" max="3" width="9.140625" style="331" customWidth="1"/>
    <col min="4" max="4" width="10.140625" style="331" customWidth="1"/>
    <col min="5" max="5" width="7.7109375" style="331" customWidth="1"/>
    <col min="6" max="6" width="6.5703125" style="331" customWidth="1"/>
    <col min="7" max="7" width="8" style="331" customWidth="1"/>
    <col min="8" max="8" width="8.140625" style="331" customWidth="1"/>
    <col min="9" max="9" width="6.85546875" style="331" customWidth="1"/>
    <col min="10" max="10" width="7.5703125" style="331" customWidth="1"/>
    <col min="11" max="11" width="8.42578125" style="331" customWidth="1"/>
    <col min="12" max="12" width="8.140625" style="331" customWidth="1"/>
    <col min="13" max="13" width="8.85546875" style="331" customWidth="1"/>
    <col min="14" max="14" width="8.140625" style="331" customWidth="1"/>
    <col min="15" max="15" width="9.140625" style="331"/>
    <col min="16" max="16" width="12.42578125" style="331" customWidth="1"/>
    <col min="17" max="16384" width="9.140625" style="331"/>
  </cols>
  <sheetData>
    <row r="1" spans="1:16" ht="12.75" customHeight="1" x14ac:dyDescent="0.2">
      <c r="D1" s="1140"/>
      <c r="E1" s="1140"/>
      <c r="M1" s="1542" t="s">
        <v>524</v>
      </c>
      <c r="N1" s="1542"/>
    </row>
    <row r="2" spans="1:16" ht="15.75" x14ac:dyDescent="0.2">
      <c r="A2" s="1283" t="s">
        <v>0</v>
      </c>
      <c r="B2" s="1283"/>
      <c r="C2" s="1283"/>
      <c r="D2" s="1283"/>
      <c r="E2" s="1283"/>
      <c r="F2" s="1283"/>
      <c r="G2" s="1283"/>
      <c r="H2" s="1283"/>
      <c r="I2" s="1283"/>
      <c r="J2" s="1283"/>
      <c r="K2" s="1283"/>
      <c r="L2" s="1283"/>
      <c r="M2" s="1283"/>
      <c r="N2" s="1283"/>
    </row>
    <row r="3" spans="1:16" ht="18" x14ac:dyDescent="0.2">
      <c r="A3" s="1294" t="s">
        <v>734</v>
      </c>
      <c r="B3" s="1294"/>
      <c r="C3" s="1294"/>
      <c r="D3" s="1294"/>
      <c r="E3" s="1294"/>
      <c r="F3" s="1294"/>
      <c r="G3" s="1294"/>
      <c r="H3" s="1294"/>
      <c r="I3" s="1294"/>
      <c r="J3" s="1294"/>
      <c r="K3" s="1294"/>
      <c r="L3" s="1294"/>
      <c r="M3" s="1294"/>
      <c r="N3" s="1294"/>
    </row>
    <row r="4" spans="1:16" ht="12.75" customHeight="1" x14ac:dyDescent="0.2">
      <c r="A4" s="1365" t="s">
        <v>744</v>
      </c>
      <c r="B4" s="1365"/>
      <c r="C4" s="1365"/>
      <c r="D4" s="1365"/>
      <c r="E4" s="1365"/>
      <c r="F4" s="1365"/>
      <c r="G4" s="1365"/>
      <c r="H4" s="1365"/>
      <c r="I4" s="1365"/>
      <c r="J4" s="1365"/>
      <c r="K4" s="1365"/>
      <c r="L4" s="1365"/>
      <c r="M4" s="1365"/>
      <c r="N4" s="1365"/>
    </row>
    <row r="5" spans="1:16" s="384" customFormat="1" ht="7.5" customHeight="1" x14ac:dyDescent="0.2">
      <c r="A5" s="1365"/>
      <c r="B5" s="1365"/>
      <c r="C5" s="1365"/>
      <c r="D5" s="1365"/>
      <c r="E5" s="1365"/>
      <c r="F5" s="1365"/>
      <c r="G5" s="1365"/>
      <c r="H5" s="1365"/>
      <c r="I5" s="1365"/>
      <c r="J5" s="1365"/>
      <c r="K5" s="1365"/>
      <c r="L5" s="1365"/>
      <c r="M5" s="1365"/>
      <c r="N5" s="1365"/>
    </row>
    <row r="6" spans="1:16" x14ac:dyDescent="0.2">
      <c r="A6" s="1214"/>
      <c r="B6" s="1214"/>
      <c r="C6" s="1214"/>
      <c r="D6" s="1214"/>
      <c r="E6" s="1214"/>
      <c r="F6" s="1214"/>
      <c r="G6" s="1214"/>
      <c r="H6" s="1214"/>
      <c r="I6" s="1214"/>
      <c r="J6" s="1214"/>
      <c r="K6" s="1214"/>
      <c r="L6" s="1214"/>
      <c r="M6" s="1214"/>
      <c r="N6" s="1214"/>
    </row>
    <row r="7" spans="1:16" x14ac:dyDescent="0.2">
      <c r="A7" s="1195" t="s">
        <v>157</v>
      </c>
      <c r="B7" s="1195"/>
      <c r="D7" s="386"/>
      <c r="H7" s="1215"/>
      <c r="I7" s="1215"/>
      <c r="J7" s="1215"/>
      <c r="K7" s="1215"/>
      <c r="L7" s="1215"/>
      <c r="M7" s="1215"/>
      <c r="N7" s="1215"/>
    </row>
    <row r="8" spans="1:16" ht="39" customHeight="1" x14ac:dyDescent="0.2">
      <c r="A8" s="1086" t="s">
        <v>74</v>
      </c>
      <c r="B8" s="1086" t="s">
        <v>3</v>
      </c>
      <c r="C8" s="1075" t="s">
        <v>475</v>
      </c>
      <c r="D8" s="1077" t="s">
        <v>84</v>
      </c>
      <c r="E8" s="1083" t="s">
        <v>85</v>
      </c>
      <c r="F8" s="1084"/>
      <c r="G8" s="1084"/>
      <c r="H8" s="1085"/>
      <c r="I8" s="1086" t="s">
        <v>639</v>
      </c>
      <c r="J8" s="1086"/>
      <c r="K8" s="1086"/>
      <c r="L8" s="1086"/>
      <c r="M8" s="1086"/>
      <c r="N8" s="1086"/>
      <c r="O8" s="1086" t="s">
        <v>697</v>
      </c>
      <c r="P8" s="1086"/>
    </row>
    <row r="9" spans="1:16" ht="44.45" customHeight="1" x14ac:dyDescent="0.2">
      <c r="A9" s="1086"/>
      <c r="B9" s="1086"/>
      <c r="C9" s="1076"/>
      <c r="D9" s="1080"/>
      <c r="E9" s="296" t="s">
        <v>90</v>
      </c>
      <c r="F9" s="296" t="s">
        <v>20</v>
      </c>
      <c r="G9" s="296" t="s">
        <v>42</v>
      </c>
      <c r="H9" s="296" t="s">
        <v>676</v>
      </c>
      <c r="I9" s="296" t="s">
        <v>17</v>
      </c>
      <c r="J9" s="296" t="s">
        <v>640</v>
      </c>
      <c r="K9" s="296" t="s">
        <v>641</v>
      </c>
      <c r="L9" s="296" t="s">
        <v>642</v>
      </c>
      <c r="M9" s="296" t="s">
        <v>643</v>
      </c>
      <c r="N9" s="296" t="s">
        <v>644</v>
      </c>
      <c r="O9" s="296" t="s">
        <v>702</v>
      </c>
      <c r="P9" s="296" t="s">
        <v>700</v>
      </c>
    </row>
    <row r="10" spans="1:16" s="411" customFormat="1" x14ac:dyDescent="0.2">
      <c r="A10" s="297">
        <v>1</v>
      </c>
      <c r="B10" s="297">
        <v>2</v>
      </c>
      <c r="C10" s="297">
        <v>3</v>
      </c>
      <c r="D10" s="297">
        <v>4</v>
      </c>
      <c r="E10" s="297">
        <v>5</v>
      </c>
      <c r="F10" s="297">
        <v>6</v>
      </c>
      <c r="G10" s="297">
        <v>7</v>
      </c>
      <c r="H10" s="297">
        <v>8</v>
      </c>
      <c r="I10" s="297">
        <v>9</v>
      </c>
      <c r="J10" s="297">
        <v>10</v>
      </c>
      <c r="K10" s="297">
        <v>11</v>
      </c>
      <c r="L10" s="297">
        <v>12</v>
      </c>
      <c r="M10" s="297">
        <v>13</v>
      </c>
      <c r="N10" s="297">
        <v>14</v>
      </c>
      <c r="O10" s="297">
        <v>15</v>
      </c>
      <c r="P10" s="297">
        <v>16</v>
      </c>
    </row>
    <row r="11" spans="1:16" ht="14.25" x14ac:dyDescent="0.2">
      <c r="A11" s="334">
        <v>1</v>
      </c>
      <c r="B11" s="372" t="s">
        <v>885</v>
      </c>
      <c r="C11" s="1568" t="s">
        <v>905</v>
      </c>
      <c r="D11" s="1569"/>
      <c r="E11" s="1569"/>
      <c r="F11" s="1569"/>
      <c r="G11" s="1569"/>
      <c r="H11" s="1569"/>
      <c r="I11" s="1569"/>
      <c r="J11" s="1569"/>
      <c r="K11" s="1569"/>
      <c r="L11" s="1569"/>
      <c r="M11" s="1569"/>
      <c r="N11" s="1569"/>
      <c r="O11" s="1569"/>
      <c r="P11" s="1570"/>
    </row>
    <row r="12" spans="1:16" ht="14.25" x14ac:dyDescent="0.2">
      <c r="A12" s="334">
        <v>2</v>
      </c>
      <c r="B12" s="372" t="s">
        <v>886</v>
      </c>
      <c r="C12" s="1571"/>
      <c r="D12" s="1572"/>
      <c r="E12" s="1572"/>
      <c r="F12" s="1572"/>
      <c r="G12" s="1572"/>
      <c r="H12" s="1572"/>
      <c r="I12" s="1572"/>
      <c r="J12" s="1572"/>
      <c r="K12" s="1572"/>
      <c r="L12" s="1572"/>
      <c r="M12" s="1572"/>
      <c r="N12" s="1572"/>
      <c r="O12" s="1572"/>
      <c r="P12" s="1573"/>
    </row>
    <row r="13" spans="1:16" ht="14.25" x14ac:dyDescent="0.2">
      <c r="A13" s="334">
        <v>3</v>
      </c>
      <c r="B13" s="372" t="s">
        <v>887</v>
      </c>
      <c r="C13" s="1571"/>
      <c r="D13" s="1572"/>
      <c r="E13" s="1572"/>
      <c r="F13" s="1572"/>
      <c r="G13" s="1572"/>
      <c r="H13" s="1572"/>
      <c r="I13" s="1572"/>
      <c r="J13" s="1572"/>
      <c r="K13" s="1572"/>
      <c r="L13" s="1572"/>
      <c r="M13" s="1572"/>
      <c r="N13" s="1572"/>
      <c r="O13" s="1572"/>
      <c r="P13" s="1573"/>
    </row>
    <row r="14" spans="1:16" ht="14.25" x14ac:dyDescent="0.2">
      <c r="A14" s="334">
        <v>4</v>
      </c>
      <c r="B14" s="372" t="s">
        <v>888</v>
      </c>
      <c r="C14" s="1571"/>
      <c r="D14" s="1572"/>
      <c r="E14" s="1572"/>
      <c r="F14" s="1572"/>
      <c r="G14" s="1572"/>
      <c r="H14" s="1572"/>
      <c r="I14" s="1572"/>
      <c r="J14" s="1572"/>
      <c r="K14" s="1572"/>
      <c r="L14" s="1572"/>
      <c r="M14" s="1572"/>
      <c r="N14" s="1572"/>
      <c r="O14" s="1572"/>
      <c r="P14" s="1573"/>
    </row>
    <row r="15" spans="1:16" ht="14.25" x14ac:dyDescent="0.2">
      <c r="A15" s="334">
        <v>5</v>
      </c>
      <c r="B15" s="372" t="s">
        <v>889</v>
      </c>
      <c r="C15" s="1571"/>
      <c r="D15" s="1572"/>
      <c r="E15" s="1572"/>
      <c r="F15" s="1572"/>
      <c r="G15" s="1572"/>
      <c r="H15" s="1572"/>
      <c r="I15" s="1572"/>
      <c r="J15" s="1572"/>
      <c r="K15" s="1572"/>
      <c r="L15" s="1572"/>
      <c r="M15" s="1572"/>
      <c r="N15" s="1572"/>
      <c r="O15" s="1572"/>
      <c r="P15" s="1573"/>
    </row>
    <row r="16" spans="1:16" ht="14.25" x14ac:dyDescent="0.2">
      <c r="A16" s="334">
        <v>6</v>
      </c>
      <c r="B16" s="372" t="s">
        <v>890</v>
      </c>
      <c r="C16" s="1571"/>
      <c r="D16" s="1572"/>
      <c r="E16" s="1572"/>
      <c r="F16" s="1572"/>
      <c r="G16" s="1572"/>
      <c r="H16" s="1572"/>
      <c r="I16" s="1572"/>
      <c r="J16" s="1572"/>
      <c r="K16" s="1572"/>
      <c r="L16" s="1572"/>
      <c r="M16" s="1572"/>
      <c r="N16" s="1572"/>
      <c r="O16" s="1572"/>
      <c r="P16" s="1573"/>
    </row>
    <row r="17" spans="1:16" ht="14.25" x14ac:dyDescent="0.2">
      <c r="A17" s="334">
        <v>7</v>
      </c>
      <c r="B17" s="372" t="s">
        <v>891</v>
      </c>
      <c r="C17" s="1571"/>
      <c r="D17" s="1572"/>
      <c r="E17" s="1572"/>
      <c r="F17" s="1572"/>
      <c r="G17" s="1572"/>
      <c r="H17" s="1572"/>
      <c r="I17" s="1572"/>
      <c r="J17" s="1572"/>
      <c r="K17" s="1572"/>
      <c r="L17" s="1572"/>
      <c r="M17" s="1572"/>
      <c r="N17" s="1572"/>
      <c r="O17" s="1572"/>
      <c r="P17" s="1573"/>
    </row>
    <row r="18" spans="1:16" ht="14.25" x14ac:dyDescent="0.2">
      <c r="A18" s="334">
        <v>8</v>
      </c>
      <c r="B18" s="372" t="s">
        <v>892</v>
      </c>
      <c r="C18" s="1571"/>
      <c r="D18" s="1572"/>
      <c r="E18" s="1572"/>
      <c r="F18" s="1572"/>
      <c r="G18" s="1572"/>
      <c r="H18" s="1572"/>
      <c r="I18" s="1572"/>
      <c r="J18" s="1572"/>
      <c r="K18" s="1572"/>
      <c r="L18" s="1572"/>
      <c r="M18" s="1572"/>
      <c r="N18" s="1572"/>
      <c r="O18" s="1572"/>
      <c r="P18" s="1573"/>
    </row>
    <row r="19" spans="1:16" ht="14.25" x14ac:dyDescent="0.2">
      <c r="A19" s="334">
        <v>9</v>
      </c>
      <c r="B19" s="372" t="s">
        <v>893</v>
      </c>
      <c r="C19" s="1571"/>
      <c r="D19" s="1572"/>
      <c r="E19" s="1572"/>
      <c r="F19" s="1572"/>
      <c r="G19" s="1572"/>
      <c r="H19" s="1572"/>
      <c r="I19" s="1572"/>
      <c r="J19" s="1572"/>
      <c r="K19" s="1572"/>
      <c r="L19" s="1572"/>
      <c r="M19" s="1572"/>
      <c r="N19" s="1572"/>
      <c r="O19" s="1572"/>
      <c r="P19" s="1573"/>
    </row>
    <row r="20" spans="1:16" ht="14.25" x14ac:dyDescent="0.2">
      <c r="A20" s="334">
        <v>10</v>
      </c>
      <c r="B20" s="372" t="s">
        <v>894</v>
      </c>
      <c r="C20" s="1571"/>
      <c r="D20" s="1572"/>
      <c r="E20" s="1572"/>
      <c r="F20" s="1572"/>
      <c r="G20" s="1572"/>
      <c r="H20" s="1572"/>
      <c r="I20" s="1572"/>
      <c r="J20" s="1572"/>
      <c r="K20" s="1572"/>
      <c r="L20" s="1572"/>
      <c r="M20" s="1572"/>
      <c r="N20" s="1572"/>
      <c r="O20" s="1572"/>
      <c r="P20" s="1573"/>
    </row>
    <row r="21" spans="1:16" ht="14.25" x14ac:dyDescent="0.2">
      <c r="A21" s="334">
        <v>11</v>
      </c>
      <c r="B21" s="372" t="s">
        <v>895</v>
      </c>
      <c r="C21" s="1571"/>
      <c r="D21" s="1572"/>
      <c r="E21" s="1572"/>
      <c r="F21" s="1572"/>
      <c r="G21" s="1572"/>
      <c r="H21" s="1572"/>
      <c r="I21" s="1572"/>
      <c r="J21" s="1572"/>
      <c r="K21" s="1572"/>
      <c r="L21" s="1572"/>
      <c r="M21" s="1572"/>
      <c r="N21" s="1572"/>
      <c r="O21" s="1572"/>
      <c r="P21" s="1573"/>
    </row>
    <row r="22" spans="1:16" ht="14.25" x14ac:dyDescent="0.2">
      <c r="A22" s="334">
        <v>12</v>
      </c>
      <c r="B22" s="372" t="s">
        <v>896</v>
      </c>
      <c r="C22" s="1571"/>
      <c r="D22" s="1572"/>
      <c r="E22" s="1572"/>
      <c r="F22" s="1572"/>
      <c r="G22" s="1572"/>
      <c r="H22" s="1572"/>
      <c r="I22" s="1572"/>
      <c r="J22" s="1572"/>
      <c r="K22" s="1572"/>
      <c r="L22" s="1572"/>
      <c r="M22" s="1572"/>
      <c r="N22" s="1572"/>
      <c r="O22" s="1572"/>
      <c r="P22" s="1573"/>
    </row>
    <row r="23" spans="1:16" ht="14.25" x14ac:dyDescent="0.2">
      <c r="A23" s="334">
        <v>13</v>
      </c>
      <c r="B23" s="372" t="s">
        <v>897</v>
      </c>
      <c r="C23" s="1571"/>
      <c r="D23" s="1572"/>
      <c r="E23" s="1572"/>
      <c r="F23" s="1572"/>
      <c r="G23" s="1572"/>
      <c r="H23" s="1572"/>
      <c r="I23" s="1572"/>
      <c r="J23" s="1572"/>
      <c r="K23" s="1572"/>
      <c r="L23" s="1572"/>
      <c r="M23" s="1572"/>
      <c r="N23" s="1572"/>
      <c r="O23" s="1572"/>
      <c r="P23" s="1573"/>
    </row>
    <row r="24" spans="1:16" ht="14.25" x14ac:dyDescent="0.2">
      <c r="A24" s="334">
        <v>14</v>
      </c>
      <c r="B24" s="372" t="s">
        <v>898</v>
      </c>
      <c r="C24" s="1571"/>
      <c r="D24" s="1572"/>
      <c r="E24" s="1572"/>
      <c r="F24" s="1572"/>
      <c r="G24" s="1572"/>
      <c r="H24" s="1572"/>
      <c r="I24" s="1572"/>
      <c r="J24" s="1572"/>
      <c r="K24" s="1572"/>
      <c r="L24" s="1572"/>
      <c r="M24" s="1572"/>
      <c r="N24" s="1572"/>
      <c r="O24" s="1572"/>
      <c r="P24" s="1573"/>
    </row>
    <row r="25" spans="1:16" ht="14.25" x14ac:dyDescent="0.2">
      <c r="A25" s="334">
        <v>15</v>
      </c>
      <c r="B25" s="372" t="s">
        <v>899</v>
      </c>
      <c r="C25" s="1571"/>
      <c r="D25" s="1572"/>
      <c r="E25" s="1572"/>
      <c r="F25" s="1572"/>
      <c r="G25" s="1572"/>
      <c r="H25" s="1572"/>
      <c r="I25" s="1572"/>
      <c r="J25" s="1572"/>
      <c r="K25" s="1572"/>
      <c r="L25" s="1572"/>
      <c r="M25" s="1572"/>
      <c r="N25" s="1572"/>
      <c r="O25" s="1572"/>
      <c r="P25" s="1573"/>
    </row>
    <row r="26" spans="1:16" ht="14.25" x14ac:dyDescent="0.2">
      <c r="A26" s="334">
        <v>16</v>
      </c>
      <c r="B26" s="372" t="s">
        <v>900</v>
      </c>
      <c r="C26" s="1571"/>
      <c r="D26" s="1572"/>
      <c r="E26" s="1572"/>
      <c r="F26" s="1572"/>
      <c r="G26" s="1572"/>
      <c r="H26" s="1572"/>
      <c r="I26" s="1572"/>
      <c r="J26" s="1572"/>
      <c r="K26" s="1572"/>
      <c r="L26" s="1572"/>
      <c r="M26" s="1572"/>
      <c r="N26" s="1572"/>
      <c r="O26" s="1572"/>
      <c r="P26" s="1573"/>
    </row>
    <row r="27" spans="1:16" ht="14.25" x14ac:dyDescent="0.2">
      <c r="A27" s="334">
        <v>17</v>
      </c>
      <c r="B27" s="372" t="s">
        <v>901</v>
      </c>
      <c r="C27" s="1571"/>
      <c r="D27" s="1572"/>
      <c r="E27" s="1572"/>
      <c r="F27" s="1572"/>
      <c r="G27" s="1572"/>
      <c r="H27" s="1572"/>
      <c r="I27" s="1572"/>
      <c r="J27" s="1572"/>
      <c r="K27" s="1572"/>
      <c r="L27" s="1572"/>
      <c r="M27" s="1572"/>
      <c r="N27" s="1572"/>
      <c r="O27" s="1572"/>
      <c r="P27" s="1573"/>
    </row>
    <row r="28" spans="1:16" ht="14.25" x14ac:dyDescent="0.2">
      <c r="A28" s="334">
        <v>18</v>
      </c>
      <c r="B28" s="372" t="s">
        <v>902</v>
      </c>
      <c r="C28" s="1571"/>
      <c r="D28" s="1572"/>
      <c r="E28" s="1572"/>
      <c r="F28" s="1572"/>
      <c r="G28" s="1572"/>
      <c r="H28" s="1572"/>
      <c r="I28" s="1572"/>
      <c r="J28" s="1572"/>
      <c r="K28" s="1572"/>
      <c r="L28" s="1572"/>
      <c r="M28" s="1572"/>
      <c r="N28" s="1572"/>
      <c r="O28" s="1572"/>
      <c r="P28" s="1573"/>
    </row>
    <row r="29" spans="1:16" ht="14.25" x14ac:dyDescent="0.2">
      <c r="A29" s="334">
        <v>19</v>
      </c>
      <c r="B29" s="372" t="s">
        <v>903</v>
      </c>
      <c r="C29" s="1571"/>
      <c r="D29" s="1572"/>
      <c r="E29" s="1572"/>
      <c r="F29" s="1572"/>
      <c r="G29" s="1572"/>
      <c r="H29" s="1572"/>
      <c r="I29" s="1572"/>
      <c r="J29" s="1572"/>
      <c r="K29" s="1572"/>
      <c r="L29" s="1572"/>
      <c r="M29" s="1572"/>
      <c r="N29" s="1572"/>
      <c r="O29" s="1572"/>
      <c r="P29" s="1573"/>
    </row>
    <row r="30" spans="1:16" ht="14.25" x14ac:dyDescent="0.2">
      <c r="A30" s="335"/>
      <c r="B30" s="372" t="s">
        <v>904</v>
      </c>
      <c r="C30" s="1574"/>
      <c r="D30" s="1575"/>
      <c r="E30" s="1575"/>
      <c r="F30" s="1575"/>
      <c r="G30" s="1575"/>
      <c r="H30" s="1575"/>
      <c r="I30" s="1575"/>
      <c r="J30" s="1575"/>
      <c r="K30" s="1575"/>
      <c r="L30" s="1575"/>
      <c r="M30" s="1575"/>
      <c r="N30" s="1575"/>
      <c r="O30" s="1575"/>
      <c r="P30" s="1576"/>
    </row>
    <row r="31" spans="1:16" x14ac:dyDescent="0.2">
      <c r="A31" s="335"/>
      <c r="B31" s="286" t="s">
        <v>17</v>
      </c>
      <c r="C31" s="335"/>
      <c r="D31" s="335"/>
      <c r="E31" s="335"/>
      <c r="F31" s="335"/>
      <c r="G31" s="335"/>
      <c r="H31" s="335"/>
      <c r="I31" s="335"/>
      <c r="J31" s="335"/>
      <c r="K31" s="335"/>
      <c r="L31" s="335"/>
      <c r="M31" s="335"/>
      <c r="N31" s="335"/>
      <c r="O31" s="335"/>
      <c r="P31" s="335"/>
    </row>
    <row r="32" spans="1:16" x14ac:dyDescent="0.2">
      <c r="A32" s="546"/>
      <c r="B32" s="332"/>
      <c r="C32" s="332"/>
      <c r="D32" s="175"/>
    </row>
    <row r="33" spans="1:14" x14ac:dyDescent="0.2">
      <c r="A33" s="377"/>
      <c r="B33" s="377"/>
      <c r="C33" s="377"/>
    </row>
    <row r="34" spans="1:14" x14ac:dyDescent="0.2">
      <c r="A34" s="377" t="s">
        <v>11</v>
      </c>
      <c r="D34" s="377"/>
      <c r="F34" s="377"/>
      <c r="G34" s="377"/>
      <c r="H34" s="377"/>
      <c r="I34" s="377"/>
      <c r="J34" s="377"/>
      <c r="K34" s="377"/>
      <c r="L34" s="377"/>
      <c r="M34" s="377"/>
      <c r="N34" s="377"/>
    </row>
    <row r="35" spans="1:14" ht="12.75" customHeight="1" x14ac:dyDescent="0.2">
      <c r="E35" s="377"/>
      <c r="F35" s="1282" t="s">
        <v>13</v>
      </c>
      <c r="G35" s="1282"/>
      <c r="H35" s="1282"/>
      <c r="I35" s="1282"/>
      <c r="J35" s="1282"/>
      <c r="K35" s="1282"/>
      <c r="L35" s="1282"/>
      <c r="M35" s="1282"/>
      <c r="N35" s="1282"/>
    </row>
    <row r="36" spans="1:14" ht="12.75" customHeight="1" x14ac:dyDescent="0.2">
      <c r="E36" s="1282" t="s">
        <v>86</v>
      </c>
      <c r="F36" s="1282"/>
      <c r="G36" s="1282"/>
      <c r="H36" s="1282"/>
      <c r="I36" s="1282"/>
      <c r="J36" s="1282"/>
      <c r="K36" s="1282"/>
      <c r="L36" s="1282"/>
      <c r="M36" s="1282"/>
      <c r="N36" s="1282"/>
    </row>
    <row r="38" spans="1:14" x14ac:dyDescent="0.2">
      <c r="A38" s="1214"/>
      <c r="B38" s="1214"/>
      <c r="C38" s="1214"/>
      <c r="D38" s="1214"/>
      <c r="E38" s="1214"/>
      <c r="F38" s="1214"/>
      <c r="G38" s="1214"/>
      <c r="H38" s="1214"/>
      <c r="I38" s="1214"/>
      <c r="J38" s="1214"/>
      <c r="K38" s="1214"/>
      <c r="L38" s="1214"/>
      <c r="M38" s="1214"/>
      <c r="N38" s="1214"/>
    </row>
  </sheetData>
  <mergeCells count="19">
    <mergeCell ref="F35:N35"/>
    <mergeCell ref="E36:N36"/>
    <mergeCell ref="A38:N38"/>
    <mergeCell ref="C8:C9"/>
    <mergeCell ref="A7:B7"/>
    <mergeCell ref="H7:N7"/>
    <mergeCell ref="A8:A9"/>
    <mergeCell ref="B8:B9"/>
    <mergeCell ref="D8:D9"/>
    <mergeCell ref="E8:H8"/>
    <mergeCell ref="C11:P30"/>
    <mergeCell ref="O8:P8"/>
    <mergeCell ref="I8:N8"/>
    <mergeCell ref="A6:N6"/>
    <mergeCell ref="D1:E1"/>
    <mergeCell ref="M1:N1"/>
    <mergeCell ref="A2:N2"/>
    <mergeCell ref="A3:N3"/>
    <mergeCell ref="A4:N5"/>
  </mergeCells>
  <printOptions horizontalCentered="1"/>
  <pageMargins left="0.5" right="0.5" top="0.23622047244094499" bottom="0" header="0.31496062992126" footer="0.31496062992126"/>
  <pageSetup paperSize="9"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P38"/>
  <sheetViews>
    <sheetView view="pageBreakPreview" zoomScaleNormal="95" zoomScaleSheetLayoutView="100" workbookViewId="0">
      <selection activeCell="C9" sqref="C9:P28"/>
    </sheetView>
  </sheetViews>
  <sheetFormatPr defaultColWidth="9.140625" defaultRowHeight="12.75" x14ac:dyDescent="0.2"/>
  <cols>
    <col min="1" max="1" width="5.5703125" style="331" customWidth="1"/>
    <col min="2" max="2" width="11.7109375" style="331" customWidth="1"/>
    <col min="3" max="3" width="9.140625" style="331" customWidth="1"/>
    <col min="4" max="4" width="9.85546875" style="331" customWidth="1"/>
    <col min="5" max="5" width="7" style="331" customWidth="1"/>
    <col min="6" max="6" width="5.7109375" style="331" customWidth="1"/>
    <col min="7" max="7" width="6.42578125" style="331" customWidth="1"/>
    <col min="8" max="8" width="7.42578125" style="331" customWidth="1"/>
    <col min="9" max="9" width="7.28515625" style="331" customWidth="1"/>
    <col min="10" max="10" width="7.85546875" style="331" customWidth="1"/>
    <col min="11" max="11" width="7.7109375" style="331" customWidth="1"/>
    <col min="12" max="12" width="7.28515625" style="331" customWidth="1"/>
    <col min="13" max="13" width="8.85546875" style="331" customWidth="1"/>
    <col min="14" max="14" width="9.5703125" style="331" customWidth="1"/>
    <col min="15" max="15" width="9.140625" style="331"/>
    <col min="16" max="16" width="12" style="331" customWidth="1"/>
    <col min="17" max="16384" width="9.140625" style="331"/>
  </cols>
  <sheetData>
    <row r="1" spans="1:16" ht="12.75" customHeight="1" x14ac:dyDescent="0.2">
      <c r="D1" s="1140"/>
      <c r="E1" s="1140"/>
      <c r="M1" s="1542" t="s">
        <v>645</v>
      </c>
      <c r="N1" s="1542"/>
    </row>
    <row r="2" spans="1:16" ht="15.75" x14ac:dyDescent="0.2">
      <c r="A2" s="1283" t="s">
        <v>0</v>
      </c>
      <c r="B2" s="1283"/>
      <c r="C2" s="1283"/>
      <c r="D2" s="1283"/>
      <c r="E2" s="1283"/>
      <c r="F2" s="1283"/>
      <c r="G2" s="1283"/>
      <c r="H2" s="1283"/>
      <c r="I2" s="1283"/>
      <c r="J2" s="1283"/>
      <c r="K2" s="1283"/>
      <c r="L2" s="1283"/>
      <c r="M2" s="1283"/>
      <c r="N2" s="1283"/>
    </row>
    <row r="3" spans="1:16" ht="18" x14ac:dyDescent="0.2">
      <c r="A3" s="1294" t="s">
        <v>734</v>
      </c>
      <c r="B3" s="1294"/>
      <c r="C3" s="1294"/>
      <c r="D3" s="1294"/>
      <c r="E3" s="1294"/>
      <c r="F3" s="1294"/>
      <c r="G3" s="1294"/>
      <c r="H3" s="1294"/>
      <c r="I3" s="1294"/>
      <c r="J3" s="1294"/>
      <c r="K3" s="1294"/>
      <c r="L3" s="1294"/>
      <c r="M3" s="1294"/>
      <c r="N3" s="1294"/>
    </row>
    <row r="4" spans="1:16" ht="15" customHeight="1" x14ac:dyDescent="0.2">
      <c r="A4" s="1071" t="s">
        <v>745</v>
      </c>
      <c r="B4" s="1071"/>
      <c r="C4" s="1071"/>
      <c r="D4" s="1071"/>
      <c r="E4" s="1071"/>
      <c r="F4" s="1071"/>
      <c r="G4" s="1071"/>
      <c r="H4" s="1071"/>
      <c r="I4" s="1071"/>
      <c r="J4" s="1071"/>
      <c r="K4" s="1071"/>
      <c r="L4" s="1071"/>
      <c r="M4" s="1071"/>
      <c r="N4" s="1071"/>
      <c r="O4" s="1071"/>
      <c r="P4" s="1071"/>
    </row>
    <row r="5" spans="1:16" x14ac:dyDescent="0.2">
      <c r="A5" s="1195" t="s">
        <v>157</v>
      </c>
      <c r="B5" s="1195"/>
      <c r="D5" s="386"/>
      <c r="H5" s="1215"/>
      <c r="I5" s="1215"/>
      <c r="J5" s="1215"/>
      <c r="K5" s="1215"/>
      <c r="L5" s="1215"/>
      <c r="M5" s="1215"/>
      <c r="N5" s="1215"/>
    </row>
    <row r="6" spans="1:16" ht="38.25" customHeight="1" x14ac:dyDescent="0.2">
      <c r="A6" s="1086" t="s">
        <v>2</v>
      </c>
      <c r="B6" s="1086" t="s">
        <v>3</v>
      </c>
      <c r="C6" s="1075" t="s">
        <v>475</v>
      </c>
      <c r="D6" s="1077" t="s">
        <v>84</v>
      </c>
      <c r="E6" s="1083" t="s">
        <v>85</v>
      </c>
      <c r="F6" s="1084"/>
      <c r="G6" s="1084"/>
      <c r="H6" s="1085"/>
      <c r="I6" s="1086" t="s">
        <v>639</v>
      </c>
      <c r="J6" s="1086"/>
      <c r="K6" s="1086"/>
      <c r="L6" s="1086"/>
      <c r="M6" s="1086"/>
      <c r="N6" s="1086"/>
      <c r="O6" s="1086" t="s">
        <v>697</v>
      </c>
      <c r="P6" s="1086"/>
    </row>
    <row r="7" spans="1:16" ht="44.45" customHeight="1" x14ac:dyDescent="0.2">
      <c r="A7" s="1086"/>
      <c r="B7" s="1086"/>
      <c r="C7" s="1076"/>
      <c r="D7" s="1080"/>
      <c r="E7" s="296" t="s">
        <v>90</v>
      </c>
      <c r="F7" s="296" t="s">
        <v>20</v>
      </c>
      <c r="G7" s="296" t="s">
        <v>42</v>
      </c>
      <c r="H7" s="296" t="s">
        <v>676</v>
      </c>
      <c r="I7" s="296" t="s">
        <v>17</v>
      </c>
      <c r="J7" s="296" t="s">
        <v>640</v>
      </c>
      <c r="K7" s="296" t="s">
        <v>641</v>
      </c>
      <c r="L7" s="296" t="s">
        <v>642</v>
      </c>
      <c r="M7" s="296" t="s">
        <v>643</v>
      </c>
      <c r="N7" s="296" t="s">
        <v>644</v>
      </c>
      <c r="O7" s="296" t="s">
        <v>702</v>
      </c>
      <c r="P7" s="296" t="s">
        <v>700</v>
      </c>
    </row>
    <row r="8" spans="1:16" s="411" customFormat="1" x14ac:dyDescent="0.2">
      <c r="A8" s="297">
        <v>1</v>
      </c>
      <c r="B8" s="297">
        <v>2</v>
      </c>
      <c r="C8" s="297">
        <v>3</v>
      </c>
      <c r="D8" s="297">
        <v>8</v>
      </c>
      <c r="E8" s="297">
        <v>9</v>
      </c>
      <c r="F8" s="297">
        <v>10</v>
      </c>
      <c r="G8" s="297">
        <v>11</v>
      </c>
      <c r="H8" s="297">
        <v>12</v>
      </c>
      <c r="I8" s="297">
        <v>9</v>
      </c>
      <c r="J8" s="297">
        <v>10</v>
      </c>
      <c r="K8" s="297">
        <v>11</v>
      </c>
      <c r="L8" s="297">
        <v>12</v>
      </c>
      <c r="M8" s="297">
        <v>13</v>
      </c>
      <c r="N8" s="297">
        <v>14</v>
      </c>
      <c r="O8" s="297">
        <v>15</v>
      </c>
      <c r="P8" s="297">
        <v>16</v>
      </c>
    </row>
    <row r="9" spans="1:16" s="393" customFormat="1" ht="13.9" customHeight="1" x14ac:dyDescent="0.2">
      <c r="A9" s="394">
        <v>1</v>
      </c>
      <c r="B9" s="395" t="s">
        <v>885</v>
      </c>
      <c r="C9" s="1577" t="s">
        <v>905</v>
      </c>
      <c r="D9" s="1578"/>
      <c r="E9" s="1578"/>
      <c r="F9" s="1578"/>
      <c r="G9" s="1578"/>
      <c r="H9" s="1578"/>
      <c r="I9" s="1578"/>
      <c r="J9" s="1578"/>
      <c r="K9" s="1578"/>
      <c r="L9" s="1578"/>
      <c r="M9" s="1578"/>
      <c r="N9" s="1578"/>
      <c r="O9" s="1578"/>
      <c r="P9" s="1579"/>
    </row>
    <row r="10" spans="1:16" s="393" customFormat="1" ht="13.9" customHeight="1" x14ac:dyDescent="0.2">
      <c r="A10" s="394">
        <v>2</v>
      </c>
      <c r="B10" s="395" t="s">
        <v>886</v>
      </c>
      <c r="C10" s="1580"/>
      <c r="D10" s="1581"/>
      <c r="E10" s="1581"/>
      <c r="F10" s="1581"/>
      <c r="G10" s="1581"/>
      <c r="H10" s="1581"/>
      <c r="I10" s="1581"/>
      <c r="J10" s="1581"/>
      <c r="K10" s="1581"/>
      <c r="L10" s="1581"/>
      <c r="M10" s="1581"/>
      <c r="N10" s="1581"/>
      <c r="O10" s="1581"/>
      <c r="P10" s="1582"/>
    </row>
    <row r="11" spans="1:16" s="393" customFormat="1" ht="13.9" customHeight="1" x14ac:dyDescent="0.2">
      <c r="A11" s="394">
        <v>3</v>
      </c>
      <c r="B11" s="395" t="s">
        <v>887</v>
      </c>
      <c r="C11" s="1580"/>
      <c r="D11" s="1581"/>
      <c r="E11" s="1581"/>
      <c r="F11" s="1581"/>
      <c r="G11" s="1581"/>
      <c r="H11" s="1581"/>
      <c r="I11" s="1581"/>
      <c r="J11" s="1581"/>
      <c r="K11" s="1581"/>
      <c r="L11" s="1581"/>
      <c r="M11" s="1581"/>
      <c r="N11" s="1581"/>
      <c r="O11" s="1581"/>
      <c r="P11" s="1582"/>
    </row>
    <row r="12" spans="1:16" s="393" customFormat="1" ht="13.9" customHeight="1" x14ac:dyDescent="0.2">
      <c r="A12" s="394">
        <v>4</v>
      </c>
      <c r="B12" s="395" t="s">
        <v>888</v>
      </c>
      <c r="C12" s="1580"/>
      <c r="D12" s="1581"/>
      <c r="E12" s="1581"/>
      <c r="F12" s="1581"/>
      <c r="G12" s="1581"/>
      <c r="H12" s="1581"/>
      <c r="I12" s="1581"/>
      <c r="J12" s="1581"/>
      <c r="K12" s="1581"/>
      <c r="L12" s="1581"/>
      <c r="M12" s="1581"/>
      <c r="N12" s="1581"/>
      <c r="O12" s="1581"/>
      <c r="P12" s="1582"/>
    </row>
    <row r="13" spans="1:16" s="393" customFormat="1" ht="13.9" customHeight="1" x14ac:dyDescent="0.2">
      <c r="A13" s="394">
        <v>5</v>
      </c>
      <c r="B13" s="395" t="s">
        <v>889</v>
      </c>
      <c r="C13" s="1580"/>
      <c r="D13" s="1581"/>
      <c r="E13" s="1581"/>
      <c r="F13" s="1581"/>
      <c r="G13" s="1581"/>
      <c r="H13" s="1581"/>
      <c r="I13" s="1581"/>
      <c r="J13" s="1581"/>
      <c r="K13" s="1581"/>
      <c r="L13" s="1581"/>
      <c r="M13" s="1581"/>
      <c r="N13" s="1581"/>
      <c r="O13" s="1581"/>
      <c r="P13" s="1582"/>
    </row>
    <row r="14" spans="1:16" s="393" customFormat="1" ht="13.9" customHeight="1" x14ac:dyDescent="0.2">
      <c r="A14" s="394">
        <v>6</v>
      </c>
      <c r="B14" s="395" t="s">
        <v>890</v>
      </c>
      <c r="C14" s="1580"/>
      <c r="D14" s="1581"/>
      <c r="E14" s="1581"/>
      <c r="F14" s="1581"/>
      <c r="G14" s="1581"/>
      <c r="H14" s="1581"/>
      <c r="I14" s="1581"/>
      <c r="J14" s="1581"/>
      <c r="K14" s="1581"/>
      <c r="L14" s="1581"/>
      <c r="M14" s="1581"/>
      <c r="N14" s="1581"/>
      <c r="O14" s="1581"/>
      <c r="P14" s="1582"/>
    </row>
    <row r="15" spans="1:16" s="393" customFormat="1" ht="13.9" customHeight="1" x14ac:dyDescent="0.2">
      <c r="A15" s="394">
        <v>7</v>
      </c>
      <c r="B15" s="395" t="s">
        <v>891</v>
      </c>
      <c r="C15" s="1580"/>
      <c r="D15" s="1581"/>
      <c r="E15" s="1581"/>
      <c r="F15" s="1581"/>
      <c r="G15" s="1581"/>
      <c r="H15" s="1581"/>
      <c r="I15" s="1581"/>
      <c r="J15" s="1581"/>
      <c r="K15" s="1581"/>
      <c r="L15" s="1581"/>
      <c r="M15" s="1581"/>
      <c r="N15" s="1581"/>
      <c r="O15" s="1581"/>
      <c r="P15" s="1582"/>
    </row>
    <row r="16" spans="1:16" s="393" customFormat="1" ht="13.9" customHeight="1" x14ac:dyDescent="0.2">
      <c r="A16" s="394">
        <v>8</v>
      </c>
      <c r="B16" s="395" t="s">
        <v>892</v>
      </c>
      <c r="C16" s="1580"/>
      <c r="D16" s="1581"/>
      <c r="E16" s="1581"/>
      <c r="F16" s="1581"/>
      <c r="G16" s="1581"/>
      <c r="H16" s="1581"/>
      <c r="I16" s="1581"/>
      <c r="J16" s="1581"/>
      <c r="K16" s="1581"/>
      <c r="L16" s="1581"/>
      <c r="M16" s="1581"/>
      <c r="N16" s="1581"/>
      <c r="O16" s="1581"/>
      <c r="P16" s="1582"/>
    </row>
    <row r="17" spans="1:16" s="393" customFormat="1" ht="13.9" customHeight="1" x14ac:dyDescent="0.2">
      <c r="A17" s="394">
        <v>9</v>
      </c>
      <c r="B17" s="395" t="s">
        <v>893</v>
      </c>
      <c r="C17" s="1580"/>
      <c r="D17" s="1581"/>
      <c r="E17" s="1581"/>
      <c r="F17" s="1581"/>
      <c r="G17" s="1581"/>
      <c r="H17" s="1581"/>
      <c r="I17" s="1581"/>
      <c r="J17" s="1581"/>
      <c r="K17" s="1581"/>
      <c r="L17" s="1581"/>
      <c r="M17" s="1581"/>
      <c r="N17" s="1581"/>
      <c r="O17" s="1581"/>
      <c r="P17" s="1582"/>
    </row>
    <row r="18" spans="1:16" s="393" customFormat="1" ht="13.9" customHeight="1" x14ac:dyDescent="0.2">
      <c r="A18" s="394">
        <v>10</v>
      </c>
      <c r="B18" s="395" t="s">
        <v>894</v>
      </c>
      <c r="C18" s="1580"/>
      <c r="D18" s="1581"/>
      <c r="E18" s="1581"/>
      <c r="F18" s="1581"/>
      <c r="G18" s="1581"/>
      <c r="H18" s="1581"/>
      <c r="I18" s="1581"/>
      <c r="J18" s="1581"/>
      <c r="K18" s="1581"/>
      <c r="L18" s="1581"/>
      <c r="M18" s="1581"/>
      <c r="N18" s="1581"/>
      <c r="O18" s="1581"/>
      <c r="P18" s="1582"/>
    </row>
    <row r="19" spans="1:16" s="393" customFormat="1" ht="13.9" customHeight="1" x14ac:dyDescent="0.2">
      <c r="A19" s="394">
        <v>11</v>
      </c>
      <c r="B19" s="395" t="s">
        <v>895</v>
      </c>
      <c r="C19" s="1580"/>
      <c r="D19" s="1581"/>
      <c r="E19" s="1581"/>
      <c r="F19" s="1581"/>
      <c r="G19" s="1581"/>
      <c r="H19" s="1581"/>
      <c r="I19" s="1581"/>
      <c r="J19" s="1581"/>
      <c r="K19" s="1581"/>
      <c r="L19" s="1581"/>
      <c r="M19" s="1581"/>
      <c r="N19" s="1581"/>
      <c r="O19" s="1581"/>
      <c r="P19" s="1582"/>
    </row>
    <row r="20" spans="1:16" s="393" customFormat="1" ht="13.9" customHeight="1" x14ac:dyDescent="0.2">
      <c r="A20" s="394">
        <v>12</v>
      </c>
      <c r="B20" s="395" t="s">
        <v>896</v>
      </c>
      <c r="C20" s="1580"/>
      <c r="D20" s="1581"/>
      <c r="E20" s="1581"/>
      <c r="F20" s="1581"/>
      <c r="G20" s="1581"/>
      <c r="H20" s="1581"/>
      <c r="I20" s="1581"/>
      <c r="J20" s="1581"/>
      <c r="K20" s="1581"/>
      <c r="L20" s="1581"/>
      <c r="M20" s="1581"/>
      <c r="N20" s="1581"/>
      <c r="O20" s="1581"/>
      <c r="P20" s="1582"/>
    </row>
    <row r="21" spans="1:16" s="393" customFormat="1" ht="12" customHeight="1" x14ac:dyDescent="0.2">
      <c r="A21" s="394">
        <v>13</v>
      </c>
      <c r="B21" s="395" t="s">
        <v>897</v>
      </c>
      <c r="C21" s="1580"/>
      <c r="D21" s="1581"/>
      <c r="E21" s="1581"/>
      <c r="F21" s="1581"/>
      <c r="G21" s="1581"/>
      <c r="H21" s="1581"/>
      <c r="I21" s="1581"/>
      <c r="J21" s="1581"/>
      <c r="K21" s="1581"/>
      <c r="L21" s="1581"/>
      <c r="M21" s="1581"/>
      <c r="N21" s="1581"/>
      <c r="O21" s="1581"/>
      <c r="P21" s="1582"/>
    </row>
    <row r="22" spans="1:16" s="393" customFormat="1" ht="12" customHeight="1" x14ac:dyDescent="0.2">
      <c r="A22" s="394">
        <v>14</v>
      </c>
      <c r="B22" s="395" t="s">
        <v>898</v>
      </c>
      <c r="C22" s="1580"/>
      <c r="D22" s="1581"/>
      <c r="E22" s="1581"/>
      <c r="F22" s="1581"/>
      <c r="G22" s="1581"/>
      <c r="H22" s="1581"/>
      <c r="I22" s="1581"/>
      <c r="J22" s="1581"/>
      <c r="K22" s="1581"/>
      <c r="L22" s="1581"/>
      <c r="M22" s="1581"/>
      <c r="N22" s="1581"/>
      <c r="O22" s="1581"/>
      <c r="P22" s="1582"/>
    </row>
    <row r="23" spans="1:16" s="393" customFormat="1" ht="12" customHeight="1" x14ac:dyDescent="0.2">
      <c r="A23" s="394">
        <v>15</v>
      </c>
      <c r="B23" s="395" t="s">
        <v>899</v>
      </c>
      <c r="C23" s="1580"/>
      <c r="D23" s="1581"/>
      <c r="E23" s="1581"/>
      <c r="F23" s="1581"/>
      <c r="G23" s="1581"/>
      <c r="H23" s="1581"/>
      <c r="I23" s="1581"/>
      <c r="J23" s="1581"/>
      <c r="K23" s="1581"/>
      <c r="L23" s="1581"/>
      <c r="M23" s="1581"/>
      <c r="N23" s="1581"/>
      <c r="O23" s="1581"/>
      <c r="P23" s="1582"/>
    </row>
    <row r="24" spans="1:16" s="393" customFormat="1" ht="12" customHeight="1" x14ac:dyDescent="0.2">
      <c r="A24" s="394">
        <v>16</v>
      </c>
      <c r="B24" s="395" t="s">
        <v>900</v>
      </c>
      <c r="C24" s="1580"/>
      <c r="D24" s="1581"/>
      <c r="E24" s="1581"/>
      <c r="F24" s="1581"/>
      <c r="G24" s="1581"/>
      <c r="H24" s="1581"/>
      <c r="I24" s="1581"/>
      <c r="J24" s="1581"/>
      <c r="K24" s="1581"/>
      <c r="L24" s="1581"/>
      <c r="M24" s="1581"/>
      <c r="N24" s="1581"/>
      <c r="O24" s="1581"/>
      <c r="P24" s="1582"/>
    </row>
    <row r="25" spans="1:16" s="393" customFormat="1" ht="12" customHeight="1" x14ac:dyDescent="0.2">
      <c r="A25" s="394">
        <v>17</v>
      </c>
      <c r="B25" s="395" t="s">
        <v>901</v>
      </c>
      <c r="C25" s="1580"/>
      <c r="D25" s="1581"/>
      <c r="E25" s="1581"/>
      <c r="F25" s="1581"/>
      <c r="G25" s="1581"/>
      <c r="H25" s="1581"/>
      <c r="I25" s="1581"/>
      <c r="J25" s="1581"/>
      <c r="K25" s="1581"/>
      <c r="L25" s="1581"/>
      <c r="M25" s="1581"/>
      <c r="N25" s="1581"/>
      <c r="O25" s="1581"/>
      <c r="P25" s="1582"/>
    </row>
    <row r="26" spans="1:16" s="393" customFormat="1" ht="12" customHeight="1" x14ac:dyDescent="0.2">
      <c r="A26" s="394">
        <v>18</v>
      </c>
      <c r="B26" s="395" t="s">
        <v>902</v>
      </c>
      <c r="C26" s="1580"/>
      <c r="D26" s="1581"/>
      <c r="E26" s="1581"/>
      <c r="F26" s="1581"/>
      <c r="G26" s="1581"/>
      <c r="H26" s="1581"/>
      <c r="I26" s="1581"/>
      <c r="J26" s="1581"/>
      <c r="K26" s="1581"/>
      <c r="L26" s="1581"/>
      <c r="M26" s="1581"/>
      <c r="N26" s="1581"/>
      <c r="O26" s="1581"/>
      <c r="P26" s="1582"/>
    </row>
    <row r="27" spans="1:16" s="393" customFormat="1" ht="13.9" customHeight="1" x14ac:dyDescent="0.2">
      <c r="A27" s="394">
        <v>19</v>
      </c>
      <c r="B27" s="395" t="s">
        <v>903</v>
      </c>
      <c r="C27" s="1580"/>
      <c r="D27" s="1581"/>
      <c r="E27" s="1581"/>
      <c r="F27" s="1581"/>
      <c r="G27" s="1581"/>
      <c r="H27" s="1581"/>
      <c r="I27" s="1581"/>
      <c r="J27" s="1581"/>
      <c r="K27" s="1581"/>
      <c r="L27" s="1581"/>
      <c r="M27" s="1581"/>
      <c r="N27" s="1581"/>
      <c r="O27" s="1581"/>
      <c r="P27" s="1582"/>
    </row>
    <row r="28" spans="1:16" s="393" customFormat="1" ht="12" x14ac:dyDescent="0.2">
      <c r="A28" s="394">
        <v>20</v>
      </c>
      <c r="B28" s="395" t="s">
        <v>904</v>
      </c>
      <c r="C28" s="1583"/>
      <c r="D28" s="1584"/>
      <c r="E28" s="1584"/>
      <c r="F28" s="1584"/>
      <c r="G28" s="1584"/>
      <c r="H28" s="1584"/>
      <c r="I28" s="1584"/>
      <c r="J28" s="1584"/>
      <c r="K28" s="1584"/>
      <c r="L28" s="1584"/>
      <c r="M28" s="1584"/>
      <c r="N28" s="1584"/>
      <c r="O28" s="1584"/>
      <c r="P28" s="1585"/>
    </row>
    <row r="29" spans="1:16" x14ac:dyDescent="0.2">
      <c r="A29" s="335"/>
      <c r="B29" s="335" t="s">
        <v>90</v>
      </c>
      <c r="C29" s="335"/>
      <c r="D29" s="335"/>
      <c r="E29" s="335"/>
      <c r="F29" s="335"/>
      <c r="G29" s="335"/>
      <c r="H29" s="335"/>
      <c r="I29" s="335"/>
      <c r="J29" s="335"/>
      <c r="K29" s="335"/>
      <c r="L29" s="335"/>
      <c r="M29" s="335"/>
      <c r="N29" s="335"/>
      <c r="O29" s="335"/>
      <c r="P29" s="335"/>
    </row>
    <row r="30" spans="1:16" x14ac:dyDescent="0.2">
      <c r="A30" s="546"/>
      <c r="B30" s="332"/>
      <c r="C30" s="332"/>
      <c r="D30" s="175"/>
    </row>
    <row r="31" spans="1:16" x14ac:dyDescent="0.2">
      <c r="A31" s="377"/>
      <c r="B31" s="377"/>
      <c r="C31" s="377"/>
    </row>
    <row r="32" spans="1:16" x14ac:dyDescent="0.2">
      <c r="A32" s="377"/>
      <c r="B32" s="377"/>
      <c r="C32" s="377"/>
    </row>
    <row r="33" spans="1:14" x14ac:dyDescent="0.2">
      <c r="A33" s="377"/>
      <c r="B33" s="377"/>
      <c r="C33" s="377"/>
    </row>
    <row r="34" spans="1:14" x14ac:dyDescent="0.2">
      <c r="A34" s="377" t="s">
        <v>11</v>
      </c>
      <c r="D34" s="377"/>
      <c r="F34" s="377"/>
      <c r="G34" s="377"/>
      <c r="H34" s="377"/>
      <c r="I34" s="377"/>
      <c r="J34" s="377"/>
      <c r="K34" s="377"/>
      <c r="L34" s="377"/>
      <c r="M34" s="377"/>
      <c r="N34" s="377"/>
    </row>
    <row r="35" spans="1:14" ht="12.75" customHeight="1" x14ac:dyDescent="0.2">
      <c r="E35" s="377"/>
      <c r="F35" s="1282" t="s">
        <v>13</v>
      </c>
      <c r="G35" s="1282"/>
      <c r="H35" s="1282"/>
      <c r="I35" s="1282"/>
      <c r="J35" s="1282"/>
      <c r="K35" s="1282"/>
      <c r="L35" s="1282"/>
      <c r="M35" s="1282"/>
      <c r="N35" s="1282"/>
    </row>
    <row r="36" spans="1:14" ht="12.75" customHeight="1" x14ac:dyDescent="0.2">
      <c r="E36" s="1282" t="s">
        <v>86</v>
      </c>
      <c r="F36" s="1282"/>
      <c r="G36" s="1282"/>
      <c r="H36" s="1282"/>
      <c r="I36" s="1282"/>
      <c r="J36" s="1282"/>
      <c r="K36" s="1282"/>
      <c r="L36" s="1282"/>
      <c r="M36" s="1282"/>
      <c r="N36" s="1282"/>
    </row>
    <row r="38" spans="1:14" x14ac:dyDescent="0.2">
      <c r="A38" s="1214"/>
      <c r="B38" s="1214"/>
      <c r="C38" s="1214"/>
      <c r="D38" s="1214"/>
      <c r="E38" s="1214"/>
      <c r="F38" s="1214"/>
      <c r="G38" s="1214"/>
      <c r="H38" s="1214"/>
      <c r="I38" s="1214"/>
      <c r="J38" s="1214"/>
      <c r="K38" s="1214"/>
      <c r="L38" s="1214"/>
      <c r="M38" s="1214"/>
      <c r="N38" s="1214"/>
    </row>
  </sheetData>
  <mergeCells count="18">
    <mergeCell ref="F35:N35"/>
    <mergeCell ref="E36:N36"/>
    <mergeCell ref="A38:N38"/>
    <mergeCell ref="C6:C7"/>
    <mergeCell ref="A5:B5"/>
    <mergeCell ref="H5:N5"/>
    <mergeCell ref="A6:A7"/>
    <mergeCell ref="B6:B7"/>
    <mergeCell ref="D6:D7"/>
    <mergeCell ref="E6:H6"/>
    <mergeCell ref="C9:P28"/>
    <mergeCell ref="O6:P6"/>
    <mergeCell ref="I6:N6"/>
    <mergeCell ref="D1:E1"/>
    <mergeCell ref="M1:N1"/>
    <mergeCell ref="A2:N2"/>
    <mergeCell ref="A3:N3"/>
    <mergeCell ref="A4:P4"/>
  </mergeCells>
  <printOptions horizontalCentered="1"/>
  <pageMargins left="0.5" right="0.5" top="0.23622047244094499" bottom="0" header="0.31496062992126" footer="0.31496062992126"/>
  <pageSetup paperSize="9"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P39"/>
  <sheetViews>
    <sheetView view="pageBreakPreview" topLeftCell="A16" zoomScaleNormal="98" zoomScaleSheetLayoutView="100" workbookViewId="0">
      <selection activeCell="C11" sqref="C11:P30"/>
    </sheetView>
  </sheetViews>
  <sheetFormatPr defaultColWidth="9.140625" defaultRowHeight="12.75" x14ac:dyDescent="0.2"/>
  <cols>
    <col min="1" max="1" width="3.85546875" style="331" customWidth="1"/>
    <col min="2" max="2" width="10.85546875" style="331" customWidth="1"/>
    <col min="3" max="3" width="9" style="331" customWidth="1"/>
    <col min="4" max="4" width="10.7109375" style="331" customWidth="1"/>
    <col min="5" max="5" width="7.85546875" style="331" customWidth="1"/>
    <col min="6" max="6" width="6.140625" style="331" customWidth="1"/>
    <col min="7" max="7" width="6.85546875" style="331" customWidth="1"/>
    <col min="8" max="8" width="7.140625" style="331" customWidth="1"/>
    <col min="9" max="9" width="6.28515625" style="331" customWidth="1"/>
    <col min="10" max="10" width="6.7109375" style="331" customWidth="1"/>
    <col min="11" max="11" width="7.42578125" style="331" customWidth="1"/>
    <col min="12" max="12" width="7.7109375" style="331" customWidth="1"/>
    <col min="13" max="13" width="8.5703125" style="331" customWidth="1"/>
    <col min="14" max="14" width="7.7109375" style="331" customWidth="1"/>
    <col min="15" max="15" width="8.28515625" style="331" customWidth="1"/>
    <col min="16" max="16" width="11" style="331" customWidth="1"/>
    <col min="17" max="16384" width="9.140625" style="331"/>
  </cols>
  <sheetData>
    <row r="1" spans="1:16" ht="12.75" customHeight="1" x14ac:dyDescent="0.2">
      <c r="D1" s="1140"/>
      <c r="E1" s="1140"/>
      <c r="M1" s="1542" t="s">
        <v>658</v>
      </c>
      <c r="N1" s="1542"/>
    </row>
    <row r="2" spans="1:16" ht="15.75" x14ac:dyDescent="0.2">
      <c r="A2" s="1283" t="s">
        <v>0</v>
      </c>
      <c r="B2" s="1283"/>
      <c r="C2" s="1283"/>
      <c r="D2" s="1283"/>
      <c r="E2" s="1283"/>
      <c r="F2" s="1283"/>
      <c r="G2" s="1283"/>
      <c r="H2" s="1283"/>
      <c r="I2" s="1283"/>
      <c r="J2" s="1283"/>
      <c r="K2" s="1283"/>
      <c r="L2" s="1283"/>
      <c r="M2" s="1283"/>
      <c r="N2" s="1283"/>
    </row>
    <row r="3" spans="1:16" ht="18" x14ac:dyDescent="0.2">
      <c r="A3" s="1294" t="s">
        <v>734</v>
      </c>
      <c r="B3" s="1294"/>
      <c r="C3" s="1294"/>
      <c r="D3" s="1294"/>
      <c r="E3" s="1294"/>
      <c r="F3" s="1294"/>
      <c r="G3" s="1294"/>
      <c r="H3" s="1294"/>
      <c r="I3" s="1294"/>
      <c r="J3" s="1294"/>
      <c r="K3" s="1294"/>
      <c r="L3" s="1294"/>
      <c r="M3" s="1294"/>
      <c r="N3" s="1294"/>
    </row>
    <row r="4" spans="1:16" ht="24" customHeight="1" x14ac:dyDescent="0.2">
      <c r="A4" s="1071" t="s">
        <v>746</v>
      </c>
      <c r="B4" s="1071"/>
      <c r="C4" s="1071"/>
      <c r="D4" s="1071"/>
      <c r="E4" s="1071"/>
      <c r="F4" s="1071"/>
      <c r="G4" s="1071"/>
      <c r="H4" s="1071"/>
      <c r="I4" s="1071"/>
      <c r="J4" s="1071"/>
      <c r="K4" s="1071"/>
      <c r="L4" s="1071"/>
      <c r="M4" s="1071"/>
      <c r="N4" s="1071"/>
      <c r="O4" s="1071"/>
      <c r="P4" s="1071"/>
    </row>
    <row r="5" spans="1:16" s="384" customFormat="1" ht="18.75" customHeight="1" x14ac:dyDescent="0.2">
      <c r="A5" s="552"/>
      <c r="B5" s="552"/>
      <c r="C5" s="552"/>
      <c r="D5" s="552"/>
      <c r="E5" s="552"/>
      <c r="F5" s="552"/>
      <c r="G5" s="552"/>
      <c r="H5" s="552"/>
      <c r="I5" s="552"/>
      <c r="J5" s="552"/>
      <c r="K5" s="552"/>
      <c r="L5" s="552"/>
      <c r="M5" s="552"/>
      <c r="N5" s="552"/>
    </row>
    <row r="6" spans="1:16" x14ac:dyDescent="0.2">
      <c r="A6" s="1214"/>
      <c r="B6" s="1214"/>
      <c r="C6" s="1214"/>
      <c r="D6" s="1214"/>
      <c r="E6" s="1214"/>
      <c r="F6" s="1214"/>
      <c r="G6" s="1214"/>
      <c r="H6" s="1214"/>
      <c r="I6" s="1214"/>
      <c r="J6" s="1214"/>
      <c r="K6" s="1214"/>
      <c r="L6" s="1214"/>
      <c r="M6" s="1214"/>
      <c r="N6" s="1214"/>
    </row>
    <row r="7" spans="1:16" x14ac:dyDescent="0.2">
      <c r="A7" s="1195" t="s">
        <v>157</v>
      </c>
      <c r="B7" s="1195"/>
      <c r="D7" s="386"/>
      <c r="H7" s="1215"/>
      <c r="I7" s="1215"/>
      <c r="J7" s="1215"/>
      <c r="K7" s="1215"/>
      <c r="L7" s="1215"/>
      <c r="M7" s="1215"/>
      <c r="N7" s="1215"/>
    </row>
    <row r="8" spans="1:16" ht="24.75" customHeight="1" x14ac:dyDescent="0.2">
      <c r="A8" s="1086" t="s">
        <v>74</v>
      </c>
      <c r="B8" s="1086" t="s">
        <v>3</v>
      </c>
      <c r="C8" s="1075" t="s">
        <v>475</v>
      </c>
      <c r="D8" s="1077" t="s">
        <v>84</v>
      </c>
      <c r="E8" s="1083" t="s">
        <v>85</v>
      </c>
      <c r="F8" s="1084"/>
      <c r="G8" s="1084"/>
      <c r="H8" s="1085"/>
      <c r="I8" s="1086" t="s">
        <v>639</v>
      </c>
      <c r="J8" s="1086"/>
      <c r="K8" s="1086"/>
      <c r="L8" s="1086"/>
      <c r="M8" s="1086"/>
      <c r="N8" s="1086"/>
      <c r="O8" s="1086" t="s">
        <v>697</v>
      </c>
      <c r="P8" s="1086"/>
    </row>
    <row r="9" spans="1:16" ht="44.45" customHeight="1" x14ac:dyDescent="0.2">
      <c r="A9" s="1086"/>
      <c r="B9" s="1086"/>
      <c r="C9" s="1076"/>
      <c r="D9" s="1080"/>
      <c r="E9" s="296" t="s">
        <v>90</v>
      </c>
      <c r="F9" s="296" t="s">
        <v>20</v>
      </c>
      <c r="G9" s="296" t="s">
        <v>42</v>
      </c>
      <c r="H9" s="296" t="s">
        <v>676</v>
      </c>
      <c r="I9" s="296" t="s">
        <v>17</v>
      </c>
      <c r="J9" s="296" t="s">
        <v>640</v>
      </c>
      <c r="K9" s="296" t="s">
        <v>641</v>
      </c>
      <c r="L9" s="296" t="s">
        <v>642</v>
      </c>
      <c r="M9" s="296" t="s">
        <v>643</v>
      </c>
      <c r="N9" s="296" t="s">
        <v>644</v>
      </c>
      <c r="O9" s="296" t="s">
        <v>702</v>
      </c>
      <c r="P9" s="296" t="s">
        <v>700</v>
      </c>
    </row>
    <row r="10" spans="1:16" s="411" customFormat="1" x14ac:dyDescent="0.2">
      <c r="A10" s="90">
        <v>1</v>
      </c>
      <c r="B10" s="90">
        <v>2</v>
      </c>
      <c r="C10" s="90">
        <v>3</v>
      </c>
      <c r="D10" s="90">
        <v>4</v>
      </c>
      <c r="E10" s="90">
        <v>5</v>
      </c>
      <c r="F10" s="90">
        <v>6</v>
      </c>
      <c r="G10" s="90">
        <v>7</v>
      </c>
      <c r="H10" s="90">
        <v>8</v>
      </c>
      <c r="I10" s="90">
        <v>9</v>
      </c>
      <c r="J10" s="90">
        <v>10</v>
      </c>
      <c r="K10" s="90">
        <v>11</v>
      </c>
      <c r="L10" s="90">
        <v>12</v>
      </c>
      <c r="M10" s="90">
        <v>13</v>
      </c>
      <c r="N10" s="90">
        <v>14</v>
      </c>
      <c r="O10" s="90">
        <v>15</v>
      </c>
      <c r="P10" s="90">
        <v>16</v>
      </c>
    </row>
    <row r="11" spans="1:16" ht="14.25" x14ac:dyDescent="0.2">
      <c r="A11" s="334">
        <v>1</v>
      </c>
      <c r="B11" s="372" t="s">
        <v>885</v>
      </c>
      <c r="C11" s="1568" t="s">
        <v>905</v>
      </c>
      <c r="D11" s="1569"/>
      <c r="E11" s="1569"/>
      <c r="F11" s="1569"/>
      <c r="G11" s="1569"/>
      <c r="H11" s="1569"/>
      <c r="I11" s="1569"/>
      <c r="J11" s="1569"/>
      <c r="K11" s="1569"/>
      <c r="L11" s="1569"/>
      <c r="M11" s="1569"/>
      <c r="N11" s="1569"/>
      <c r="O11" s="1569"/>
      <c r="P11" s="1570"/>
    </row>
    <row r="12" spans="1:16" ht="14.25" x14ac:dyDescent="0.2">
      <c r="A12" s="334">
        <v>2</v>
      </c>
      <c r="B12" s="372" t="s">
        <v>886</v>
      </c>
      <c r="C12" s="1571"/>
      <c r="D12" s="1572"/>
      <c r="E12" s="1572"/>
      <c r="F12" s="1572"/>
      <c r="G12" s="1572"/>
      <c r="H12" s="1572"/>
      <c r="I12" s="1572"/>
      <c r="J12" s="1572"/>
      <c r="K12" s="1572"/>
      <c r="L12" s="1572"/>
      <c r="M12" s="1572"/>
      <c r="N12" s="1572"/>
      <c r="O12" s="1572"/>
      <c r="P12" s="1573"/>
    </row>
    <row r="13" spans="1:16" ht="14.25" x14ac:dyDescent="0.2">
      <c r="A13" s="334">
        <v>3</v>
      </c>
      <c r="B13" s="372" t="s">
        <v>887</v>
      </c>
      <c r="C13" s="1571"/>
      <c r="D13" s="1572"/>
      <c r="E13" s="1572"/>
      <c r="F13" s="1572"/>
      <c r="G13" s="1572"/>
      <c r="H13" s="1572"/>
      <c r="I13" s="1572"/>
      <c r="J13" s="1572"/>
      <c r="K13" s="1572"/>
      <c r="L13" s="1572"/>
      <c r="M13" s="1572"/>
      <c r="N13" s="1572"/>
      <c r="O13" s="1572"/>
      <c r="P13" s="1573"/>
    </row>
    <row r="14" spans="1:16" ht="14.25" x14ac:dyDescent="0.2">
      <c r="A14" s="334">
        <v>4</v>
      </c>
      <c r="B14" s="372" t="s">
        <v>888</v>
      </c>
      <c r="C14" s="1571"/>
      <c r="D14" s="1572"/>
      <c r="E14" s="1572"/>
      <c r="F14" s="1572"/>
      <c r="G14" s="1572"/>
      <c r="H14" s="1572"/>
      <c r="I14" s="1572"/>
      <c r="J14" s="1572"/>
      <c r="K14" s="1572"/>
      <c r="L14" s="1572"/>
      <c r="M14" s="1572"/>
      <c r="N14" s="1572"/>
      <c r="O14" s="1572"/>
      <c r="P14" s="1573"/>
    </row>
    <row r="15" spans="1:16" ht="14.25" x14ac:dyDescent="0.2">
      <c r="A15" s="334">
        <v>5</v>
      </c>
      <c r="B15" s="372" t="s">
        <v>889</v>
      </c>
      <c r="C15" s="1571"/>
      <c r="D15" s="1572"/>
      <c r="E15" s="1572"/>
      <c r="F15" s="1572"/>
      <c r="G15" s="1572"/>
      <c r="H15" s="1572"/>
      <c r="I15" s="1572"/>
      <c r="J15" s="1572"/>
      <c r="K15" s="1572"/>
      <c r="L15" s="1572"/>
      <c r="M15" s="1572"/>
      <c r="N15" s="1572"/>
      <c r="O15" s="1572"/>
      <c r="P15" s="1573"/>
    </row>
    <row r="16" spans="1:16" ht="14.25" x14ac:dyDescent="0.2">
      <c r="A16" s="334">
        <v>6</v>
      </c>
      <c r="B16" s="372" t="s">
        <v>890</v>
      </c>
      <c r="C16" s="1571"/>
      <c r="D16" s="1572"/>
      <c r="E16" s="1572"/>
      <c r="F16" s="1572"/>
      <c r="G16" s="1572"/>
      <c r="H16" s="1572"/>
      <c r="I16" s="1572"/>
      <c r="J16" s="1572"/>
      <c r="K16" s="1572"/>
      <c r="L16" s="1572"/>
      <c r="M16" s="1572"/>
      <c r="N16" s="1572"/>
      <c r="O16" s="1572"/>
      <c r="P16" s="1573"/>
    </row>
    <row r="17" spans="1:16" ht="14.25" x14ac:dyDescent="0.2">
      <c r="A17" s="334">
        <v>7</v>
      </c>
      <c r="B17" s="372" t="s">
        <v>891</v>
      </c>
      <c r="C17" s="1571"/>
      <c r="D17" s="1572"/>
      <c r="E17" s="1572"/>
      <c r="F17" s="1572"/>
      <c r="G17" s="1572"/>
      <c r="H17" s="1572"/>
      <c r="I17" s="1572"/>
      <c r="J17" s="1572"/>
      <c r="K17" s="1572"/>
      <c r="L17" s="1572"/>
      <c r="M17" s="1572"/>
      <c r="N17" s="1572"/>
      <c r="O17" s="1572"/>
      <c r="P17" s="1573"/>
    </row>
    <row r="18" spans="1:16" ht="14.25" x14ac:dyDescent="0.2">
      <c r="A18" s="334">
        <v>8</v>
      </c>
      <c r="B18" s="372" t="s">
        <v>892</v>
      </c>
      <c r="C18" s="1571"/>
      <c r="D18" s="1572"/>
      <c r="E18" s="1572"/>
      <c r="F18" s="1572"/>
      <c r="G18" s="1572"/>
      <c r="H18" s="1572"/>
      <c r="I18" s="1572"/>
      <c r="J18" s="1572"/>
      <c r="K18" s="1572"/>
      <c r="L18" s="1572"/>
      <c r="M18" s="1572"/>
      <c r="N18" s="1572"/>
      <c r="O18" s="1572"/>
      <c r="P18" s="1573"/>
    </row>
    <row r="19" spans="1:16" ht="14.25" x14ac:dyDescent="0.2">
      <c r="A19" s="334">
        <v>9</v>
      </c>
      <c r="B19" s="372" t="s">
        <v>893</v>
      </c>
      <c r="C19" s="1571"/>
      <c r="D19" s="1572"/>
      <c r="E19" s="1572"/>
      <c r="F19" s="1572"/>
      <c r="G19" s="1572"/>
      <c r="H19" s="1572"/>
      <c r="I19" s="1572"/>
      <c r="J19" s="1572"/>
      <c r="K19" s="1572"/>
      <c r="L19" s="1572"/>
      <c r="M19" s="1572"/>
      <c r="N19" s="1572"/>
      <c r="O19" s="1572"/>
      <c r="P19" s="1573"/>
    </row>
    <row r="20" spans="1:16" ht="14.25" x14ac:dyDescent="0.2">
      <c r="A20" s="334">
        <v>10</v>
      </c>
      <c r="B20" s="372" t="s">
        <v>894</v>
      </c>
      <c r="C20" s="1571"/>
      <c r="D20" s="1572"/>
      <c r="E20" s="1572"/>
      <c r="F20" s="1572"/>
      <c r="G20" s="1572"/>
      <c r="H20" s="1572"/>
      <c r="I20" s="1572"/>
      <c r="J20" s="1572"/>
      <c r="K20" s="1572"/>
      <c r="L20" s="1572"/>
      <c r="M20" s="1572"/>
      <c r="N20" s="1572"/>
      <c r="O20" s="1572"/>
      <c r="P20" s="1573"/>
    </row>
    <row r="21" spans="1:16" ht="14.25" x14ac:dyDescent="0.2">
      <c r="A21" s="334">
        <v>12</v>
      </c>
      <c r="B21" s="372" t="s">
        <v>895</v>
      </c>
      <c r="C21" s="1571"/>
      <c r="D21" s="1572"/>
      <c r="E21" s="1572"/>
      <c r="F21" s="1572"/>
      <c r="G21" s="1572"/>
      <c r="H21" s="1572"/>
      <c r="I21" s="1572"/>
      <c r="J21" s="1572"/>
      <c r="K21" s="1572"/>
      <c r="L21" s="1572"/>
      <c r="M21" s="1572"/>
      <c r="N21" s="1572"/>
      <c r="O21" s="1572"/>
      <c r="P21" s="1573"/>
    </row>
    <row r="22" spans="1:16" ht="14.25" x14ac:dyDescent="0.2">
      <c r="A22" s="334">
        <v>13</v>
      </c>
      <c r="B22" s="372" t="s">
        <v>896</v>
      </c>
      <c r="C22" s="1571"/>
      <c r="D22" s="1572"/>
      <c r="E22" s="1572"/>
      <c r="F22" s="1572"/>
      <c r="G22" s="1572"/>
      <c r="H22" s="1572"/>
      <c r="I22" s="1572"/>
      <c r="J22" s="1572"/>
      <c r="K22" s="1572"/>
      <c r="L22" s="1572"/>
      <c r="M22" s="1572"/>
      <c r="N22" s="1572"/>
      <c r="O22" s="1572"/>
      <c r="P22" s="1573"/>
    </row>
    <row r="23" spans="1:16" ht="14.25" x14ac:dyDescent="0.2">
      <c r="A23" s="334">
        <v>14</v>
      </c>
      <c r="B23" s="372" t="s">
        <v>897</v>
      </c>
      <c r="C23" s="1571"/>
      <c r="D23" s="1572"/>
      <c r="E23" s="1572"/>
      <c r="F23" s="1572"/>
      <c r="G23" s="1572"/>
      <c r="H23" s="1572"/>
      <c r="I23" s="1572"/>
      <c r="J23" s="1572"/>
      <c r="K23" s="1572"/>
      <c r="L23" s="1572"/>
      <c r="M23" s="1572"/>
      <c r="N23" s="1572"/>
      <c r="O23" s="1572"/>
      <c r="P23" s="1573"/>
    </row>
    <row r="24" spans="1:16" ht="14.25" x14ac:dyDescent="0.2">
      <c r="A24" s="334">
        <v>15</v>
      </c>
      <c r="B24" s="372" t="s">
        <v>898</v>
      </c>
      <c r="C24" s="1571"/>
      <c r="D24" s="1572"/>
      <c r="E24" s="1572"/>
      <c r="F24" s="1572"/>
      <c r="G24" s="1572"/>
      <c r="H24" s="1572"/>
      <c r="I24" s="1572"/>
      <c r="J24" s="1572"/>
      <c r="K24" s="1572"/>
      <c r="L24" s="1572"/>
      <c r="M24" s="1572"/>
      <c r="N24" s="1572"/>
      <c r="O24" s="1572"/>
      <c r="P24" s="1573"/>
    </row>
    <row r="25" spans="1:16" ht="14.25" x14ac:dyDescent="0.2">
      <c r="A25" s="334">
        <v>16</v>
      </c>
      <c r="B25" s="372" t="s">
        <v>899</v>
      </c>
      <c r="C25" s="1571"/>
      <c r="D25" s="1572"/>
      <c r="E25" s="1572"/>
      <c r="F25" s="1572"/>
      <c r="G25" s="1572"/>
      <c r="H25" s="1572"/>
      <c r="I25" s="1572"/>
      <c r="J25" s="1572"/>
      <c r="K25" s="1572"/>
      <c r="L25" s="1572"/>
      <c r="M25" s="1572"/>
      <c r="N25" s="1572"/>
      <c r="O25" s="1572"/>
      <c r="P25" s="1573"/>
    </row>
    <row r="26" spans="1:16" ht="14.25" x14ac:dyDescent="0.2">
      <c r="A26" s="334">
        <v>17</v>
      </c>
      <c r="B26" s="372" t="s">
        <v>900</v>
      </c>
      <c r="C26" s="1571"/>
      <c r="D26" s="1572"/>
      <c r="E26" s="1572"/>
      <c r="F26" s="1572"/>
      <c r="G26" s="1572"/>
      <c r="H26" s="1572"/>
      <c r="I26" s="1572"/>
      <c r="J26" s="1572"/>
      <c r="K26" s="1572"/>
      <c r="L26" s="1572"/>
      <c r="M26" s="1572"/>
      <c r="N26" s="1572"/>
      <c r="O26" s="1572"/>
      <c r="P26" s="1573"/>
    </row>
    <row r="27" spans="1:16" ht="14.25" x14ac:dyDescent="0.2">
      <c r="A27" s="334">
        <v>18</v>
      </c>
      <c r="B27" s="372" t="s">
        <v>901</v>
      </c>
      <c r="C27" s="1571"/>
      <c r="D27" s="1572"/>
      <c r="E27" s="1572"/>
      <c r="F27" s="1572"/>
      <c r="G27" s="1572"/>
      <c r="H27" s="1572"/>
      <c r="I27" s="1572"/>
      <c r="J27" s="1572"/>
      <c r="K27" s="1572"/>
      <c r="L27" s="1572"/>
      <c r="M27" s="1572"/>
      <c r="N27" s="1572"/>
      <c r="O27" s="1572"/>
      <c r="P27" s="1573"/>
    </row>
    <row r="28" spans="1:16" ht="14.25" x14ac:dyDescent="0.2">
      <c r="A28" s="334">
        <v>19</v>
      </c>
      <c r="B28" s="372" t="s">
        <v>902</v>
      </c>
      <c r="C28" s="1571"/>
      <c r="D28" s="1572"/>
      <c r="E28" s="1572"/>
      <c r="F28" s="1572"/>
      <c r="G28" s="1572"/>
      <c r="H28" s="1572"/>
      <c r="I28" s="1572"/>
      <c r="J28" s="1572"/>
      <c r="K28" s="1572"/>
      <c r="L28" s="1572"/>
      <c r="M28" s="1572"/>
      <c r="N28" s="1572"/>
      <c r="O28" s="1572"/>
      <c r="P28" s="1573"/>
    </row>
    <row r="29" spans="1:16" ht="14.25" x14ac:dyDescent="0.2">
      <c r="A29" s="334">
        <v>20</v>
      </c>
      <c r="B29" s="372" t="s">
        <v>903</v>
      </c>
      <c r="C29" s="1571"/>
      <c r="D29" s="1572"/>
      <c r="E29" s="1572"/>
      <c r="F29" s="1572"/>
      <c r="G29" s="1572"/>
      <c r="H29" s="1572"/>
      <c r="I29" s="1572"/>
      <c r="J29" s="1572"/>
      <c r="K29" s="1572"/>
      <c r="L29" s="1572"/>
      <c r="M29" s="1572"/>
      <c r="N29" s="1572"/>
      <c r="O29" s="1572"/>
      <c r="P29" s="1573"/>
    </row>
    <row r="30" spans="1:16" ht="14.25" x14ac:dyDescent="0.2">
      <c r="A30" s="335"/>
      <c r="B30" s="372" t="s">
        <v>904</v>
      </c>
      <c r="C30" s="1574"/>
      <c r="D30" s="1575"/>
      <c r="E30" s="1575"/>
      <c r="F30" s="1575"/>
      <c r="G30" s="1575"/>
      <c r="H30" s="1575"/>
      <c r="I30" s="1575"/>
      <c r="J30" s="1575"/>
      <c r="K30" s="1575"/>
      <c r="L30" s="1575"/>
      <c r="M30" s="1575"/>
      <c r="N30" s="1575"/>
      <c r="O30" s="1575"/>
      <c r="P30" s="1576"/>
    </row>
    <row r="31" spans="1:16" x14ac:dyDescent="0.2">
      <c r="A31" s="335"/>
      <c r="B31" s="286" t="s">
        <v>17</v>
      </c>
      <c r="C31" s="335"/>
      <c r="D31" s="335"/>
      <c r="E31" s="335"/>
      <c r="F31" s="335"/>
      <c r="G31" s="335"/>
      <c r="H31" s="335"/>
      <c r="I31" s="335"/>
      <c r="J31" s="335"/>
      <c r="K31" s="335"/>
      <c r="L31" s="335"/>
      <c r="M31" s="335"/>
      <c r="N31" s="335"/>
      <c r="O31" s="335"/>
      <c r="P31" s="335"/>
    </row>
    <row r="32" spans="1:16" x14ac:dyDescent="0.2">
      <c r="A32" s="546"/>
      <c r="B32" s="332"/>
      <c r="C32" s="332"/>
      <c r="D32" s="175"/>
    </row>
    <row r="33" spans="1:14" x14ac:dyDescent="0.2">
      <c r="A33" s="377"/>
      <c r="B33" s="377"/>
      <c r="C33" s="377"/>
    </row>
    <row r="34" spans="1:14" x14ac:dyDescent="0.2">
      <c r="A34" s="377"/>
      <c r="B34" s="377"/>
      <c r="C34" s="377"/>
    </row>
    <row r="35" spans="1:14" x14ac:dyDescent="0.2">
      <c r="A35" s="377" t="s">
        <v>11</v>
      </c>
      <c r="D35" s="377"/>
      <c r="F35" s="377"/>
      <c r="G35" s="377"/>
      <c r="H35" s="377"/>
      <c r="I35" s="377"/>
      <c r="J35" s="377"/>
      <c r="K35" s="377"/>
      <c r="L35" s="377"/>
      <c r="M35" s="377"/>
      <c r="N35" s="377"/>
    </row>
    <row r="36" spans="1:14" ht="12.75" customHeight="1" x14ac:dyDescent="0.2">
      <c r="E36" s="377"/>
      <c r="F36" s="1282" t="s">
        <v>13</v>
      </c>
      <c r="G36" s="1282"/>
      <c r="H36" s="1282"/>
      <c r="I36" s="1282"/>
      <c r="J36" s="1282"/>
      <c r="K36" s="1282"/>
      <c r="L36" s="1282"/>
      <c r="M36" s="1282"/>
      <c r="N36" s="1282"/>
    </row>
    <row r="37" spans="1:14" ht="12.75" customHeight="1" x14ac:dyDescent="0.2">
      <c r="E37" s="1282" t="s">
        <v>86</v>
      </c>
      <c r="F37" s="1282"/>
      <c r="G37" s="1282"/>
      <c r="H37" s="1282"/>
      <c r="I37" s="1282"/>
      <c r="J37" s="1282"/>
      <c r="K37" s="1282"/>
      <c r="L37" s="1282"/>
      <c r="M37" s="1282"/>
      <c r="N37" s="1282"/>
    </row>
    <row r="39" spans="1:14" x14ac:dyDescent="0.2">
      <c r="A39" s="1214"/>
      <c r="B39" s="1214"/>
      <c r="C39" s="1214"/>
      <c r="D39" s="1214"/>
      <c r="E39" s="1214"/>
      <c r="F39" s="1214"/>
      <c r="G39" s="1214"/>
      <c r="H39" s="1214"/>
      <c r="I39" s="1214"/>
      <c r="J39" s="1214"/>
      <c r="K39" s="1214"/>
      <c r="L39" s="1214"/>
      <c r="M39" s="1214"/>
      <c r="N39" s="1214"/>
    </row>
  </sheetData>
  <mergeCells count="19">
    <mergeCell ref="F36:N36"/>
    <mergeCell ref="E37:N37"/>
    <mergeCell ref="A39:N39"/>
    <mergeCell ref="A7:B7"/>
    <mergeCell ref="H7:N7"/>
    <mergeCell ref="A8:A9"/>
    <mergeCell ref="B8:B9"/>
    <mergeCell ref="C8:C9"/>
    <mergeCell ref="D8:D9"/>
    <mergeCell ref="E8:H8"/>
    <mergeCell ref="C11:P30"/>
    <mergeCell ref="O8:P8"/>
    <mergeCell ref="I8:N8"/>
    <mergeCell ref="A6:N6"/>
    <mergeCell ref="D1:E1"/>
    <mergeCell ref="M1:N1"/>
    <mergeCell ref="A2:N2"/>
    <mergeCell ref="A3:N3"/>
    <mergeCell ref="A4:P4"/>
  </mergeCells>
  <printOptions horizontalCentered="1"/>
  <pageMargins left="0.5" right="0.5" top="0.23622047244094499" bottom="0" header="0.31496062992126" footer="0.31496062992126"/>
  <pageSetup paperSize="9"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AS34"/>
  <sheetViews>
    <sheetView view="pageBreakPreview" topLeftCell="A13" zoomScaleNormal="90" zoomScaleSheetLayoutView="100" workbookViewId="0">
      <selection activeCell="O25" sqref="O25"/>
    </sheetView>
  </sheetViews>
  <sheetFormatPr defaultColWidth="9.140625" defaultRowHeight="14.25" x14ac:dyDescent="0.2"/>
  <cols>
    <col min="1" max="1" width="3.7109375" style="553" customWidth="1"/>
    <col min="2" max="2" width="11.28515625" style="553" customWidth="1"/>
    <col min="3" max="3" width="6.85546875" style="553" customWidth="1"/>
    <col min="4" max="4" width="6.28515625" style="553" customWidth="1"/>
    <col min="5" max="5" width="6" style="553" customWidth="1"/>
    <col min="6" max="6" width="6.85546875" style="553" customWidth="1"/>
    <col min="7" max="7" width="6" style="553" bestFit="1" customWidth="1"/>
    <col min="8" max="8" width="5.42578125" style="553" bestFit="1" customWidth="1"/>
    <col min="9" max="9" width="5.85546875" style="553" bestFit="1" customWidth="1"/>
    <col min="10" max="10" width="6" style="553" bestFit="1" customWidth="1"/>
    <col min="11" max="11" width="5" style="553" bestFit="1" customWidth="1"/>
    <col min="12" max="12" width="5.42578125" style="553" bestFit="1" customWidth="1"/>
    <col min="13" max="13" width="5.85546875" style="553" bestFit="1" customWidth="1"/>
    <col min="14" max="14" width="5.7109375" style="553" bestFit="1" customWidth="1"/>
    <col min="15" max="15" width="7.7109375" style="553" bestFit="1" customWidth="1"/>
    <col min="16" max="16" width="8" style="553" customWidth="1"/>
    <col min="17" max="17" width="9.140625" style="553" customWidth="1"/>
    <col min="18" max="18" width="9.85546875" style="553" customWidth="1"/>
    <col min="19" max="19" width="9" style="553" customWidth="1"/>
    <col min="20" max="20" width="9.140625" style="553" hidden="1" customWidth="1"/>
    <col min="21" max="16384" width="9.140625" style="553"/>
  </cols>
  <sheetData>
    <row r="1" spans="1:20" s="331" customFormat="1" ht="15.75" x14ac:dyDescent="0.2">
      <c r="G1" s="1283" t="s">
        <v>0</v>
      </c>
      <c r="H1" s="1283"/>
      <c r="I1" s="1283"/>
      <c r="J1" s="1283"/>
      <c r="K1" s="1283"/>
      <c r="L1" s="1283"/>
      <c r="M1" s="1283"/>
      <c r="N1" s="466"/>
      <c r="O1" s="466"/>
      <c r="Q1" s="1259" t="s">
        <v>525</v>
      </c>
      <c r="R1" s="1259"/>
      <c r="S1" s="383"/>
    </row>
    <row r="2" spans="1:20" s="331" customFormat="1" ht="20.25" x14ac:dyDescent="0.2">
      <c r="B2" s="339"/>
      <c r="E2" s="1192" t="s">
        <v>734</v>
      </c>
      <c r="F2" s="1192"/>
      <c r="G2" s="1192"/>
      <c r="H2" s="1192"/>
      <c r="I2" s="1192"/>
      <c r="J2" s="1192"/>
      <c r="K2" s="1192"/>
      <c r="L2" s="1192"/>
      <c r="M2" s="1192"/>
      <c r="N2" s="1192"/>
      <c r="O2" s="1192"/>
    </row>
    <row r="3" spans="1:20" x14ac:dyDescent="0.2">
      <c r="A3" s="1588" t="s">
        <v>747</v>
      </c>
      <c r="B3" s="1588"/>
      <c r="C3" s="1588"/>
      <c r="D3" s="1588"/>
      <c r="E3" s="1588"/>
      <c r="F3" s="1588"/>
      <c r="G3" s="1588"/>
      <c r="H3" s="1588"/>
      <c r="I3" s="1588"/>
      <c r="J3" s="1588"/>
      <c r="K3" s="1588"/>
      <c r="L3" s="1588"/>
      <c r="M3" s="1588"/>
      <c r="N3" s="1588"/>
      <c r="O3" s="1588"/>
      <c r="P3" s="1588"/>
      <c r="Q3" s="1588"/>
      <c r="R3" s="1588"/>
      <c r="S3" s="572"/>
      <c r="T3" s="572"/>
    </row>
    <row r="4" spans="1:20" x14ac:dyDescent="0.2">
      <c r="A4" s="1195" t="s">
        <v>157</v>
      </c>
      <c r="B4" s="1195"/>
    </row>
    <row r="5" spans="1:20" s="555" customFormat="1" ht="36.75" customHeight="1" x14ac:dyDescent="0.2">
      <c r="A5" s="1086" t="s">
        <v>74</v>
      </c>
      <c r="B5" s="1586" t="s">
        <v>3</v>
      </c>
      <c r="C5" s="1592" t="s">
        <v>234</v>
      </c>
      <c r="D5" s="1592"/>
      <c r="E5" s="1592"/>
      <c r="F5" s="1592"/>
      <c r="G5" s="1589" t="s">
        <v>876</v>
      </c>
      <c r="H5" s="1590"/>
      <c r="I5" s="1590"/>
      <c r="J5" s="1593"/>
      <c r="K5" s="1589" t="s">
        <v>204</v>
      </c>
      <c r="L5" s="1590"/>
      <c r="M5" s="1590"/>
      <c r="N5" s="1593"/>
      <c r="O5" s="1589" t="s">
        <v>108</v>
      </c>
      <c r="P5" s="1590"/>
      <c r="Q5" s="1590"/>
      <c r="R5" s="1591"/>
    </row>
    <row r="6" spans="1:20" s="557" customFormat="1" ht="37.5" customHeight="1" x14ac:dyDescent="0.2">
      <c r="A6" s="1086"/>
      <c r="B6" s="1587"/>
      <c r="C6" s="563" t="s">
        <v>94</v>
      </c>
      <c r="D6" s="563" t="s">
        <v>98</v>
      </c>
      <c r="E6" s="563" t="s">
        <v>99</v>
      </c>
      <c r="F6" s="563" t="s">
        <v>17</v>
      </c>
      <c r="G6" s="563" t="s">
        <v>94</v>
      </c>
      <c r="H6" s="563" t="s">
        <v>98</v>
      </c>
      <c r="I6" s="563" t="s">
        <v>99</v>
      </c>
      <c r="J6" s="563" t="s">
        <v>17</v>
      </c>
      <c r="K6" s="563" t="s">
        <v>94</v>
      </c>
      <c r="L6" s="563" t="s">
        <v>98</v>
      </c>
      <c r="M6" s="563" t="s">
        <v>99</v>
      </c>
      <c r="N6" s="563" t="s">
        <v>17</v>
      </c>
      <c r="O6" s="563" t="s">
        <v>137</v>
      </c>
      <c r="P6" s="563" t="s">
        <v>138</v>
      </c>
      <c r="Q6" s="564" t="s">
        <v>139</v>
      </c>
      <c r="R6" s="563" t="s">
        <v>140</v>
      </c>
      <c r="S6" s="556"/>
    </row>
    <row r="7" spans="1:20" s="558" customFormat="1" ht="16.149999999999999" customHeight="1" x14ac:dyDescent="0.2">
      <c r="A7" s="297">
        <v>1</v>
      </c>
      <c r="B7" s="565">
        <v>2</v>
      </c>
      <c r="C7" s="566">
        <v>3</v>
      </c>
      <c r="D7" s="566">
        <v>4</v>
      </c>
      <c r="E7" s="566">
        <v>5</v>
      </c>
      <c r="F7" s="566">
        <v>6</v>
      </c>
      <c r="G7" s="566">
        <v>7</v>
      </c>
      <c r="H7" s="566">
        <v>8</v>
      </c>
      <c r="I7" s="566">
        <v>9</v>
      </c>
      <c r="J7" s="566">
        <v>10</v>
      </c>
      <c r="K7" s="566">
        <v>11</v>
      </c>
      <c r="L7" s="566">
        <v>12</v>
      </c>
      <c r="M7" s="566">
        <v>13</v>
      </c>
      <c r="N7" s="566">
        <v>14</v>
      </c>
      <c r="O7" s="566">
        <v>15</v>
      </c>
      <c r="P7" s="566">
        <v>16</v>
      </c>
      <c r="Q7" s="566">
        <v>17</v>
      </c>
      <c r="R7" s="565">
        <v>18</v>
      </c>
    </row>
    <row r="8" spans="1:20" s="559" customFormat="1" ht="16.149999999999999" customHeight="1" x14ac:dyDescent="0.2">
      <c r="A8" s="296">
        <v>1</v>
      </c>
      <c r="B8" s="395" t="s">
        <v>885</v>
      </c>
      <c r="C8" s="567">
        <v>1485</v>
      </c>
      <c r="D8" s="567">
        <v>0</v>
      </c>
      <c r="E8" s="567">
        <v>0</v>
      </c>
      <c r="F8" s="567">
        <v>1485</v>
      </c>
      <c r="G8" s="567">
        <v>845</v>
      </c>
      <c r="H8" s="567">
        <v>0</v>
      </c>
      <c r="I8" s="567">
        <v>0</v>
      </c>
      <c r="J8" s="567">
        <v>845</v>
      </c>
      <c r="K8" s="567">
        <v>647</v>
      </c>
      <c r="L8" s="567">
        <v>0</v>
      </c>
      <c r="M8" s="567">
        <v>0</v>
      </c>
      <c r="N8" s="567">
        <v>647</v>
      </c>
      <c r="O8" s="567">
        <v>0</v>
      </c>
      <c r="P8" s="567">
        <v>0</v>
      </c>
      <c r="Q8" s="567">
        <v>0</v>
      </c>
      <c r="R8" s="568">
        <v>0</v>
      </c>
    </row>
    <row r="9" spans="1:20" s="559" customFormat="1" ht="16.149999999999999" customHeight="1" x14ac:dyDescent="0.2">
      <c r="A9" s="296">
        <v>2</v>
      </c>
      <c r="B9" s="395" t="s">
        <v>886</v>
      </c>
      <c r="C9" s="567">
        <v>480</v>
      </c>
      <c r="D9" s="567">
        <v>0</v>
      </c>
      <c r="E9" s="567">
        <v>0</v>
      </c>
      <c r="F9" s="567">
        <v>480</v>
      </c>
      <c r="G9" s="567">
        <v>286</v>
      </c>
      <c r="H9" s="567">
        <v>0</v>
      </c>
      <c r="I9" s="567">
        <v>0</v>
      </c>
      <c r="J9" s="567">
        <v>286</v>
      </c>
      <c r="K9" s="567">
        <v>189</v>
      </c>
      <c r="L9" s="567">
        <v>0</v>
      </c>
      <c r="M9" s="567">
        <v>0</v>
      </c>
      <c r="N9" s="567">
        <v>189</v>
      </c>
      <c r="O9" s="567">
        <f t="shared" ref="O9:O27" si="0">C9-G9-K9</f>
        <v>5</v>
      </c>
      <c r="P9" s="567">
        <v>0</v>
      </c>
      <c r="Q9" s="567">
        <v>0</v>
      </c>
      <c r="R9" s="568">
        <v>0</v>
      </c>
    </row>
    <row r="10" spans="1:20" s="559" customFormat="1" ht="16.149999999999999" customHeight="1" x14ac:dyDescent="0.2">
      <c r="A10" s="296">
        <v>3</v>
      </c>
      <c r="B10" s="395" t="s">
        <v>887</v>
      </c>
      <c r="C10" s="567">
        <v>1391</v>
      </c>
      <c r="D10" s="567">
        <v>0</v>
      </c>
      <c r="E10" s="567">
        <v>0</v>
      </c>
      <c r="F10" s="567">
        <v>1391</v>
      </c>
      <c r="G10" s="567">
        <v>775</v>
      </c>
      <c r="H10" s="567">
        <v>0</v>
      </c>
      <c r="I10" s="567">
        <v>0</v>
      </c>
      <c r="J10" s="567">
        <v>775</v>
      </c>
      <c r="K10" s="567">
        <v>547</v>
      </c>
      <c r="L10" s="567">
        <v>0</v>
      </c>
      <c r="M10" s="567">
        <v>0</v>
      </c>
      <c r="N10" s="567">
        <v>547</v>
      </c>
      <c r="O10" s="567">
        <f t="shared" si="0"/>
        <v>69</v>
      </c>
      <c r="P10" s="567">
        <v>0</v>
      </c>
      <c r="Q10" s="567">
        <v>0</v>
      </c>
      <c r="R10" s="568">
        <v>0</v>
      </c>
    </row>
    <row r="11" spans="1:20" s="559" customFormat="1" ht="16.149999999999999" customHeight="1" x14ac:dyDescent="0.2">
      <c r="A11" s="296">
        <v>4</v>
      </c>
      <c r="B11" s="395" t="s">
        <v>888</v>
      </c>
      <c r="C11" s="567">
        <v>1064</v>
      </c>
      <c r="D11" s="567">
        <v>0</v>
      </c>
      <c r="E11" s="567">
        <v>0</v>
      </c>
      <c r="F11" s="567">
        <v>1064</v>
      </c>
      <c r="G11" s="567">
        <v>755</v>
      </c>
      <c r="H11" s="567">
        <v>0</v>
      </c>
      <c r="I11" s="567">
        <v>0</v>
      </c>
      <c r="J11" s="567">
        <v>755</v>
      </c>
      <c r="K11" s="567">
        <v>577</v>
      </c>
      <c r="L11" s="567">
        <v>0</v>
      </c>
      <c r="M11" s="567">
        <v>0</v>
      </c>
      <c r="N11" s="567">
        <v>577</v>
      </c>
      <c r="O11" s="567">
        <f t="shared" si="0"/>
        <v>-268</v>
      </c>
      <c r="P11" s="567">
        <v>0</v>
      </c>
      <c r="Q11" s="567">
        <v>0</v>
      </c>
      <c r="R11" s="568">
        <v>0</v>
      </c>
    </row>
    <row r="12" spans="1:20" s="559" customFormat="1" ht="16.149999999999999" customHeight="1" x14ac:dyDescent="0.2">
      <c r="A12" s="296">
        <v>5</v>
      </c>
      <c r="B12" s="395" t="s">
        <v>889</v>
      </c>
      <c r="C12" s="567">
        <v>837</v>
      </c>
      <c r="D12" s="567">
        <v>0</v>
      </c>
      <c r="E12" s="567">
        <v>0</v>
      </c>
      <c r="F12" s="567">
        <v>837</v>
      </c>
      <c r="G12" s="567">
        <v>584</v>
      </c>
      <c r="H12" s="567">
        <v>0</v>
      </c>
      <c r="I12" s="567">
        <v>0</v>
      </c>
      <c r="J12" s="567">
        <v>584</v>
      </c>
      <c r="K12" s="567">
        <v>494</v>
      </c>
      <c r="L12" s="567">
        <v>0</v>
      </c>
      <c r="M12" s="567">
        <v>0</v>
      </c>
      <c r="N12" s="567">
        <v>494</v>
      </c>
      <c r="O12" s="567">
        <f t="shared" si="0"/>
        <v>-241</v>
      </c>
      <c r="P12" s="567">
        <v>0</v>
      </c>
      <c r="Q12" s="567">
        <v>0</v>
      </c>
      <c r="R12" s="568">
        <v>0</v>
      </c>
    </row>
    <row r="13" spans="1:20" s="559" customFormat="1" ht="16.149999999999999" customHeight="1" x14ac:dyDescent="0.2">
      <c r="A13" s="296">
        <v>6</v>
      </c>
      <c r="B13" s="395" t="s">
        <v>890</v>
      </c>
      <c r="C13" s="567">
        <v>1182</v>
      </c>
      <c r="D13" s="567">
        <v>0</v>
      </c>
      <c r="E13" s="567">
        <v>0</v>
      </c>
      <c r="F13" s="567">
        <v>1182</v>
      </c>
      <c r="G13" s="567">
        <v>650</v>
      </c>
      <c r="H13" s="567">
        <v>0</v>
      </c>
      <c r="I13" s="567">
        <v>0</v>
      </c>
      <c r="J13" s="567">
        <v>650</v>
      </c>
      <c r="K13" s="567">
        <v>522</v>
      </c>
      <c r="L13" s="567">
        <v>0</v>
      </c>
      <c r="M13" s="567">
        <v>0</v>
      </c>
      <c r="N13" s="567">
        <v>522</v>
      </c>
      <c r="O13" s="567">
        <f t="shared" si="0"/>
        <v>10</v>
      </c>
      <c r="P13" s="567">
        <v>0</v>
      </c>
      <c r="Q13" s="567">
        <v>0</v>
      </c>
      <c r="R13" s="568">
        <v>0</v>
      </c>
    </row>
    <row r="14" spans="1:20" s="559" customFormat="1" ht="16.149999999999999" customHeight="1" x14ac:dyDescent="0.2">
      <c r="A14" s="296">
        <v>7</v>
      </c>
      <c r="B14" s="395" t="s">
        <v>891</v>
      </c>
      <c r="C14" s="567">
        <v>601</v>
      </c>
      <c r="D14" s="567">
        <v>0</v>
      </c>
      <c r="E14" s="567">
        <v>0</v>
      </c>
      <c r="F14" s="567">
        <v>601</v>
      </c>
      <c r="G14" s="567">
        <v>421</v>
      </c>
      <c r="H14" s="567">
        <v>0</v>
      </c>
      <c r="I14" s="567">
        <v>0</v>
      </c>
      <c r="J14" s="567">
        <v>421</v>
      </c>
      <c r="K14" s="567">
        <v>286</v>
      </c>
      <c r="L14" s="567">
        <v>0</v>
      </c>
      <c r="M14" s="567">
        <v>0</v>
      </c>
      <c r="N14" s="567">
        <v>286</v>
      </c>
      <c r="O14" s="567">
        <f t="shared" si="0"/>
        <v>-106</v>
      </c>
      <c r="P14" s="567">
        <v>0</v>
      </c>
      <c r="Q14" s="567">
        <v>0</v>
      </c>
      <c r="R14" s="568">
        <v>0</v>
      </c>
    </row>
    <row r="15" spans="1:20" s="559" customFormat="1" ht="16.149999999999999" customHeight="1" x14ac:dyDescent="0.2">
      <c r="A15" s="296">
        <v>8</v>
      </c>
      <c r="B15" s="395" t="s">
        <v>892</v>
      </c>
      <c r="C15" s="567">
        <v>691</v>
      </c>
      <c r="D15" s="567">
        <v>0</v>
      </c>
      <c r="E15" s="567">
        <v>0</v>
      </c>
      <c r="F15" s="567">
        <v>691</v>
      </c>
      <c r="G15" s="567">
        <v>585</v>
      </c>
      <c r="H15" s="567">
        <v>0</v>
      </c>
      <c r="I15" s="567">
        <v>0</v>
      </c>
      <c r="J15" s="567">
        <v>585</v>
      </c>
      <c r="K15" s="567">
        <v>292</v>
      </c>
      <c r="L15" s="567">
        <v>0</v>
      </c>
      <c r="M15" s="567">
        <v>0</v>
      </c>
      <c r="N15" s="567">
        <v>292</v>
      </c>
      <c r="O15" s="567">
        <f t="shared" si="0"/>
        <v>-186</v>
      </c>
      <c r="P15" s="567">
        <v>0</v>
      </c>
      <c r="Q15" s="567">
        <v>0</v>
      </c>
      <c r="R15" s="568">
        <v>0</v>
      </c>
    </row>
    <row r="16" spans="1:20" s="559" customFormat="1" ht="16.149999999999999" customHeight="1" x14ac:dyDescent="0.2">
      <c r="A16" s="296">
        <v>9</v>
      </c>
      <c r="B16" s="395" t="s">
        <v>893</v>
      </c>
      <c r="C16" s="567">
        <v>1696</v>
      </c>
      <c r="D16" s="567">
        <v>0</v>
      </c>
      <c r="E16" s="567">
        <v>0</v>
      </c>
      <c r="F16" s="567">
        <v>1696</v>
      </c>
      <c r="G16" s="567">
        <v>927</v>
      </c>
      <c r="H16" s="567">
        <v>0</v>
      </c>
      <c r="I16" s="567">
        <v>0</v>
      </c>
      <c r="J16" s="567">
        <v>927</v>
      </c>
      <c r="K16" s="567">
        <v>735</v>
      </c>
      <c r="L16" s="567">
        <v>0</v>
      </c>
      <c r="M16" s="567">
        <v>0</v>
      </c>
      <c r="N16" s="567">
        <v>735</v>
      </c>
      <c r="O16" s="567">
        <f t="shared" si="0"/>
        <v>34</v>
      </c>
      <c r="P16" s="567">
        <v>0</v>
      </c>
      <c r="Q16" s="567">
        <v>0</v>
      </c>
      <c r="R16" s="568">
        <v>0</v>
      </c>
    </row>
    <row r="17" spans="1:45" s="559" customFormat="1" ht="16.149999999999999" customHeight="1" x14ac:dyDescent="0.2">
      <c r="A17" s="296">
        <v>10</v>
      </c>
      <c r="B17" s="395" t="s">
        <v>894</v>
      </c>
      <c r="C17" s="567">
        <v>1302</v>
      </c>
      <c r="D17" s="567">
        <v>0</v>
      </c>
      <c r="E17" s="567">
        <v>0</v>
      </c>
      <c r="F17" s="567">
        <v>1302</v>
      </c>
      <c r="G17" s="567">
        <v>1004</v>
      </c>
      <c r="H17" s="567">
        <v>0</v>
      </c>
      <c r="I17" s="567">
        <v>0</v>
      </c>
      <c r="J17" s="567">
        <v>1004</v>
      </c>
      <c r="K17" s="567">
        <v>518</v>
      </c>
      <c r="L17" s="567">
        <v>0</v>
      </c>
      <c r="M17" s="567">
        <v>0</v>
      </c>
      <c r="N17" s="567">
        <v>518</v>
      </c>
      <c r="O17" s="567">
        <f t="shared" si="0"/>
        <v>-220</v>
      </c>
      <c r="P17" s="567">
        <v>0</v>
      </c>
      <c r="Q17" s="567">
        <v>0</v>
      </c>
      <c r="R17" s="568">
        <v>0</v>
      </c>
    </row>
    <row r="18" spans="1:45" x14ac:dyDescent="0.2">
      <c r="A18" s="296">
        <v>11</v>
      </c>
      <c r="B18" s="395" t="s">
        <v>895</v>
      </c>
      <c r="C18" s="368">
        <v>344</v>
      </c>
      <c r="D18" s="368">
        <v>0</v>
      </c>
      <c r="E18" s="368">
        <v>0</v>
      </c>
      <c r="F18" s="368">
        <v>344</v>
      </c>
      <c r="G18" s="368">
        <v>185</v>
      </c>
      <c r="H18" s="368">
        <v>0</v>
      </c>
      <c r="I18" s="368">
        <v>0</v>
      </c>
      <c r="J18" s="368">
        <v>185</v>
      </c>
      <c r="K18" s="368">
        <v>40</v>
      </c>
      <c r="L18" s="368">
        <v>0</v>
      </c>
      <c r="M18" s="368">
        <v>0</v>
      </c>
      <c r="N18" s="368">
        <v>40</v>
      </c>
      <c r="O18" s="567">
        <f t="shared" si="0"/>
        <v>119</v>
      </c>
      <c r="P18" s="368">
        <v>0</v>
      </c>
      <c r="Q18" s="368">
        <v>0</v>
      </c>
      <c r="R18" s="368">
        <v>0</v>
      </c>
    </row>
    <row r="19" spans="1:45" x14ac:dyDescent="0.2">
      <c r="A19" s="296">
        <v>12</v>
      </c>
      <c r="B19" s="395" t="s">
        <v>896</v>
      </c>
      <c r="C19" s="368">
        <v>453</v>
      </c>
      <c r="D19" s="368">
        <v>2</v>
      </c>
      <c r="E19" s="368">
        <v>0</v>
      </c>
      <c r="F19" s="368">
        <v>455</v>
      </c>
      <c r="G19" s="368">
        <v>215</v>
      </c>
      <c r="H19" s="368">
        <v>0</v>
      </c>
      <c r="I19" s="368">
        <v>0</v>
      </c>
      <c r="J19" s="368">
        <v>215</v>
      </c>
      <c r="K19" s="368">
        <v>191</v>
      </c>
      <c r="L19" s="368">
        <v>0</v>
      </c>
      <c r="M19" s="368">
        <v>0</v>
      </c>
      <c r="N19" s="368">
        <v>191</v>
      </c>
      <c r="O19" s="567">
        <f t="shared" si="0"/>
        <v>47</v>
      </c>
      <c r="P19" s="368">
        <v>0</v>
      </c>
      <c r="Q19" s="368">
        <v>0</v>
      </c>
      <c r="R19" s="368">
        <v>0</v>
      </c>
    </row>
    <row r="20" spans="1:45" x14ac:dyDescent="0.2">
      <c r="A20" s="296">
        <v>13</v>
      </c>
      <c r="B20" s="395" t="s">
        <v>897</v>
      </c>
      <c r="C20" s="368">
        <v>903</v>
      </c>
      <c r="D20" s="368">
        <v>0</v>
      </c>
      <c r="E20" s="368">
        <v>0</v>
      </c>
      <c r="F20" s="368">
        <v>903</v>
      </c>
      <c r="G20" s="368">
        <v>537</v>
      </c>
      <c r="H20" s="368">
        <v>0</v>
      </c>
      <c r="I20" s="368">
        <v>0</v>
      </c>
      <c r="J20" s="368">
        <v>537</v>
      </c>
      <c r="K20" s="368">
        <v>269</v>
      </c>
      <c r="L20" s="368">
        <v>0</v>
      </c>
      <c r="M20" s="368">
        <v>0</v>
      </c>
      <c r="N20" s="368">
        <v>269</v>
      </c>
      <c r="O20" s="567">
        <f t="shared" si="0"/>
        <v>97</v>
      </c>
      <c r="P20" s="368">
        <v>0</v>
      </c>
      <c r="Q20" s="368">
        <v>0</v>
      </c>
      <c r="R20" s="368">
        <v>0</v>
      </c>
    </row>
    <row r="21" spans="1:45" x14ac:dyDescent="0.2">
      <c r="A21" s="296">
        <v>14</v>
      </c>
      <c r="B21" s="395" t="s">
        <v>898</v>
      </c>
      <c r="C21" s="368">
        <v>903</v>
      </c>
      <c r="D21" s="368">
        <v>0</v>
      </c>
      <c r="E21" s="368">
        <v>0</v>
      </c>
      <c r="F21" s="368">
        <v>903</v>
      </c>
      <c r="G21" s="368">
        <v>503</v>
      </c>
      <c r="H21" s="368">
        <v>0</v>
      </c>
      <c r="I21" s="368">
        <v>0</v>
      </c>
      <c r="J21" s="368">
        <v>503</v>
      </c>
      <c r="K21" s="368">
        <v>348</v>
      </c>
      <c r="L21" s="368">
        <v>0</v>
      </c>
      <c r="M21" s="368">
        <v>0</v>
      </c>
      <c r="N21" s="368">
        <v>348</v>
      </c>
      <c r="O21" s="567">
        <f t="shared" si="0"/>
        <v>52</v>
      </c>
      <c r="P21" s="368">
        <v>0</v>
      </c>
      <c r="Q21" s="368">
        <v>0</v>
      </c>
      <c r="R21" s="368">
        <v>0</v>
      </c>
    </row>
    <row r="22" spans="1:45" x14ac:dyDescent="0.2">
      <c r="A22" s="296">
        <v>15</v>
      </c>
      <c r="B22" s="395" t="s">
        <v>899</v>
      </c>
      <c r="C22" s="368">
        <v>517</v>
      </c>
      <c r="D22" s="368">
        <v>0</v>
      </c>
      <c r="E22" s="368">
        <v>0</v>
      </c>
      <c r="F22" s="368">
        <v>517</v>
      </c>
      <c r="G22" s="368">
        <v>290</v>
      </c>
      <c r="H22" s="368">
        <v>0</v>
      </c>
      <c r="I22" s="368">
        <v>0</v>
      </c>
      <c r="J22" s="368">
        <v>290</v>
      </c>
      <c r="K22" s="368">
        <v>178</v>
      </c>
      <c r="L22" s="368">
        <v>0</v>
      </c>
      <c r="M22" s="368">
        <v>0</v>
      </c>
      <c r="N22" s="368">
        <v>178</v>
      </c>
      <c r="O22" s="567">
        <f t="shared" si="0"/>
        <v>49</v>
      </c>
      <c r="P22" s="368">
        <v>0</v>
      </c>
      <c r="Q22" s="368">
        <v>0</v>
      </c>
      <c r="R22" s="368">
        <v>0</v>
      </c>
    </row>
    <row r="23" spans="1:45" x14ac:dyDescent="0.2">
      <c r="A23" s="296">
        <v>16</v>
      </c>
      <c r="B23" s="395" t="s">
        <v>900</v>
      </c>
      <c r="C23" s="368">
        <v>758</v>
      </c>
      <c r="D23" s="368">
        <v>0</v>
      </c>
      <c r="E23" s="368">
        <v>0</v>
      </c>
      <c r="F23" s="368">
        <v>758</v>
      </c>
      <c r="G23" s="368">
        <v>464</v>
      </c>
      <c r="H23" s="368">
        <v>0</v>
      </c>
      <c r="I23" s="368">
        <v>0</v>
      </c>
      <c r="J23" s="368">
        <v>464</v>
      </c>
      <c r="K23" s="368">
        <v>242</v>
      </c>
      <c r="L23" s="368">
        <v>0</v>
      </c>
      <c r="M23" s="368">
        <v>0</v>
      </c>
      <c r="N23" s="368">
        <v>242</v>
      </c>
      <c r="O23" s="567">
        <f t="shared" si="0"/>
        <v>52</v>
      </c>
      <c r="P23" s="368">
        <v>0</v>
      </c>
      <c r="Q23" s="368">
        <v>0</v>
      </c>
      <c r="R23" s="368">
        <v>0</v>
      </c>
    </row>
    <row r="24" spans="1:45" x14ac:dyDescent="0.2">
      <c r="A24" s="296">
        <v>17</v>
      </c>
      <c r="B24" s="395" t="s">
        <v>901</v>
      </c>
      <c r="C24" s="368">
        <v>358</v>
      </c>
      <c r="D24" s="368">
        <v>0</v>
      </c>
      <c r="E24" s="368">
        <v>0</v>
      </c>
      <c r="F24" s="368">
        <v>358</v>
      </c>
      <c r="G24" s="368">
        <v>248</v>
      </c>
      <c r="H24" s="368">
        <v>0</v>
      </c>
      <c r="I24" s="368">
        <v>0</v>
      </c>
      <c r="J24" s="368">
        <v>248</v>
      </c>
      <c r="K24" s="368">
        <v>110</v>
      </c>
      <c r="L24" s="368">
        <v>0</v>
      </c>
      <c r="M24" s="368">
        <v>0</v>
      </c>
      <c r="N24" s="368">
        <v>110</v>
      </c>
      <c r="O24" s="567">
        <f t="shared" si="0"/>
        <v>0</v>
      </c>
      <c r="P24" s="368">
        <v>0</v>
      </c>
      <c r="Q24" s="368">
        <v>0</v>
      </c>
      <c r="R24" s="368">
        <v>0</v>
      </c>
    </row>
    <row r="25" spans="1:45" x14ac:dyDescent="0.2">
      <c r="A25" s="296">
        <v>18</v>
      </c>
      <c r="B25" s="395" t="s">
        <v>902</v>
      </c>
      <c r="C25" s="368">
        <v>1519</v>
      </c>
      <c r="D25" s="368">
        <v>0</v>
      </c>
      <c r="E25" s="368">
        <v>0</v>
      </c>
      <c r="F25" s="368">
        <v>1519</v>
      </c>
      <c r="G25" s="368">
        <v>832</v>
      </c>
      <c r="H25" s="368">
        <v>0</v>
      </c>
      <c r="I25" s="368">
        <v>0</v>
      </c>
      <c r="J25" s="368">
        <v>832</v>
      </c>
      <c r="K25" s="368">
        <v>275</v>
      </c>
      <c r="L25" s="368">
        <v>0</v>
      </c>
      <c r="M25" s="368">
        <v>0</v>
      </c>
      <c r="N25" s="368">
        <v>275</v>
      </c>
      <c r="O25" s="567">
        <f t="shared" si="0"/>
        <v>412</v>
      </c>
      <c r="P25" s="368">
        <v>0</v>
      </c>
      <c r="Q25" s="368">
        <v>0</v>
      </c>
      <c r="R25" s="368">
        <v>0</v>
      </c>
    </row>
    <row r="26" spans="1:45" s="561" customFormat="1" x14ac:dyDescent="0.2">
      <c r="A26" s="296">
        <v>19</v>
      </c>
      <c r="B26" s="395" t="s">
        <v>903</v>
      </c>
      <c r="C26" s="368">
        <v>614</v>
      </c>
      <c r="D26" s="368">
        <v>0</v>
      </c>
      <c r="E26" s="368">
        <v>0</v>
      </c>
      <c r="F26" s="368">
        <v>614</v>
      </c>
      <c r="G26" s="368">
        <v>394</v>
      </c>
      <c r="H26" s="368">
        <v>0</v>
      </c>
      <c r="I26" s="368">
        <v>0</v>
      </c>
      <c r="J26" s="368">
        <v>394</v>
      </c>
      <c r="K26" s="368">
        <v>115</v>
      </c>
      <c r="L26" s="368">
        <v>0</v>
      </c>
      <c r="M26" s="368">
        <v>0</v>
      </c>
      <c r="N26" s="368">
        <v>115</v>
      </c>
      <c r="O26" s="567">
        <f t="shared" si="0"/>
        <v>105</v>
      </c>
      <c r="P26" s="368">
        <v>0</v>
      </c>
      <c r="Q26" s="368">
        <v>0</v>
      </c>
      <c r="R26" s="368">
        <v>0</v>
      </c>
      <c r="S26" s="560"/>
      <c r="T26" s="560"/>
      <c r="U26" s="560"/>
      <c r="V26" s="560"/>
      <c r="W26" s="560"/>
      <c r="X26" s="560"/>
      <c r="Y26" s="560"/>
      <c r="Z26" s="560"/>
      <c r="AA26" s="560"/>
      <c r="AB26" s="560"/>
      <c r="AC26" s="560"/>
      <c r="AD26" s="560"/>
      <c r="AE26" s="560"/>
      <c r="AF26" s="560"/>
      <c r="AG26" s="560"/>
      <c r="AH26" s="560"/>
      <c r="AI26" s="560"/>
      <c r="AJ26" s="560"/>
      <c r="AK26" s="560"/>
      <c r="AL26" s="560"/>
      <c r="AM26" s="560"/>
      <c r="AN26" s="560"/>
      <c r="AO26" s="560"/>
      <c r="AP26" s="560"/>
      <c r="AQ26" s="560"/>
      <c r="AR26" s="560"/>
      <c r="AS26" s="560"/>
    </row>
    <row r="27" spans="1:45" s="560" customFormat="1" x14ac:dyDescent="0.2">
      <c r="A27" s="296">
        <v>20</v>
      </c>
      <c r="B27" s="395" t="s">
        <v>904</v>
      </c>
      <c r="C27" s="368">
        <v>1342</v>
      </c>
      <c r="D27" s="368">
        <v>0</v>
      </c>
      <c r="E27" s="368">
        <v>0</v>
      </c>
      <c r="F27" s="368">
        <v>1342</v>
      </c>
      <c r="G27" s="368">
        <v>705</v>
      </c>
      <c r="H27" s="368">
        <v>0</v>
      </c>
      <c r="I27" s="368">
        <v>0</v>
      </c>
      <c r="J27" s="368">
        <v>705</v>
      </c>
      <c r="K27" s="368">
        <v>111</v>
      </c>
      <c r="L27" s="368">
        <v>0</v>
      </c>
      <c r="M27" s="368">
        <v>0</v>
      </c>
      <c r="N27" s="368">
        <v>111</v>
      </c>
      <c r="O27" s="567">
        <f t="shared" si="0"/>
        <v>526</v>
      </c>
      <c r="P27" s="368">
        <v>0</v>
      </c>
      <c r="Q27" s="368">
        <v>0</v>
      </c>
      <c r="R27" s="368">
        <v>0</v>
      </c>
    </row>
    <row r="28" spans="1:45" x14ac:dyDescent="0.2">
      <c r="A28" s="569" t="s">
        <v>17</v>
      </c>
      <c r="B28" s="395"/>
      <c r="C28" s="570">
        <f>SUM(C8:C27)</f>
        <v>18440</v>
      </c>
      <c r="D28" s="570">
        <f t="shared" ref="D28:R28" si="1">SUM(D8:D27)</f>
        <v>2</v>
      </c>
      <c r="E28" s="570">
        <f t="shared" si="1"/>
        <v>0</v>
      </c>
      <c r="F28" s="570">
        <f t="shared" si="1"/>
        <v>18442</v>
      </c>
      <c r="G28" s="570">
        <f t="shared" si="1"/>
        <v>11205</v>
      </c>
      <c r="H28" s="570">
        <f t="shared" si="1"/>
        <v>0</v>
      </c>
      <c r="I28" s="570">
        <f t="shared" si="1"/>
        <v>0</v>
      </c>
      <c r="J28" s="570">
        <f t="shared" si="1"/>
        <v>11205</v>
      </c>
      <c r="K28" s="570">
        <f t="shared" si="1"/>
        <v>6686</v>
      </c>
      <c r="L28" s="570">
        <f t="shared" si="1"/>
        <v>0</v>
      </c>
      <c r="M28" s="570">
        <f t="shared" si="1"/>
        <v>0</v>
      </c>
      <c r="N28" s="570">
        <f t="shared" si="1"/>
        <v>6686</v>
      </c>
      <c r="O28" s="571">
        <f t="shared" si="1"/>
        <v>556</v>
      </c>
      <c r="P28" s="570">
        <f t="shared" si="1"/>
        <v>0</v>
      </c>
      <c r="Q28" s="570">
        <f t="shared" si="1"/>
        <v>0</v>
      </c>
      <c r="R28" s="570">
        <f t="shared" si="1"/>
        <v>0</v>
      </c>
    </row>
    <row r="29" spans="1:45" ht="15" x14ac:dyDescent="0.2">
      <c r="C29" s="562"/>
      <c r="O29" s="562"/>
    </row>
    <row r="30" spans="1:45" ht="15" x14ac:dyDescent="0.2">
      <c r="O30" s="562"/>
    </row>
    <row r="31" spans="1:45" s="331" customFormat="1" ht="12.75" x14ac:dyDescent="0.2">
      <c r="A31" s="377" t="s">
        <v>11</v>
      </c>
      <c r="G31" s="377"/>
      <c r="H31" s="377"/>
      <c r="K31" s="377"/>
      <c r="L31" s="377"/>
      <c r="M31" s="377"/>
      <c r="N31" s="377"/>
      <c r="O31" s="377"/>
      <c r="P31" s="166"/>
      <c r="Q31" s="166"/>
      <c r="R31" s="166"/>
      <c r="S31" s="166"/>
    </row>
    <row r="32" spans="1:45" s="331" customFormat="1" ht="12.75" customHeight="1" x14ac:dyDescent="0.2">
      <c r="J32" s="377"/>
      <c r="K32" s="1140" t="s">
        <v>13</v>
      </c>
      <c r="L32" s="1140"/>
      <c r="M32" s="1140"/>
      <c r="N32" s="1140"/>
      <c r="O32" s="1140"/>
      <c r="P32" s="1140"/>
      <c r="Q32" s="1140"/>
      <c r="R32" s="1140"/>
      <c r="S32" s="1140"/>
    </row>
    <row r="33" spans="10:19" s="331" customFormat="1" ht="12.75" customHeight="1" x14ac:dyDescent="0.2">
      <c r="J33" s="1140" t="s">
        <v>86</v>
      </c>
      <c r="K33" s="1140"/>
      <c r="L33" s="1140"/>
      <c r="M33" s="1140"/>
      <c r="N33" s="1140"/>
      <c r="O33" s="1140"/>
      <c r="P33" s="1140"/>
      <c r="Q33" s="1140"/>
      <c r="R33" s="1140"/>
      <c r="S33" s="1140"/>
    </row>
    <row r="34" spans="10:19" ht="15" x14ac:dyDescent="0.2">
      <c r="O34" s="580"/>
    </row>
  </sheetData>
  <mergeCells count="13">
    <mergeCell ref="J33:S33"/>
    <mergeCell ref="C5:F5"/>
    <mergeCell ref="K5:N5"/>
    <mergeCell ref="G5:J5"/>
    <mergeCell ref="K32:S32"/>
    <mergeCell ref="A4:B4"/>
    <mergeCell ref="A5:A6"/>
    <mergeCell ref="B5:B6"/>
    <mergeCell ref="A3:R3"/>
    <mergeCell ref="Q1:R1"/>
    <mergeCell ref="G1:M1"/>
    <mergeCell ref="E2:O2"/>
    <mergeCell ref="O5:R5"/>
  </mergeCells>
  <phoneticPr fontId="0" type="noConversion"/>
  <printOptions horizontalCentered="1"/>
  <pageMargins left="0.5" right="0.5" top="0.23622047244094499" bottom="0" header="0.31496062992126" footer="0.31496062992126"/>
  <pageSetup paperSize="9"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AS35"/>
  <sheetViews>
    <sheetView view="pageBreakPreview" topLeftCell="A13" zoomScaleNormal="70" zoomScaleSheetLayoutView="100" workbookViewId="0">
      <selection activeCell="K6" sqref="K6:N6"/>
    </sheetView>
  </sheetViews>
  <sheetFormatPr defaultColWidth="9.140625" defaultRowHeight="14.25" x14ac:dyDescent="0.2"/>
  <cols>
    <col min="1" max="1" width="4" style="553" customWidth="1"/>
    <col min="2" max="2" width="8.7109375" style="553" customWidth="1"/>
    <col min="3" max="3" width="9.7109375" style="553" customWidth="1"/>
    <col min="4" max="4" width="10.28515625" style="553" customWidth="1"/>
    <col min="5" max="5" width="6" style="553" customWidth="1"/>
    <col min="6" max="6" width="7.85546875" style="553" bestFit="1" customWidth="1"/>
    <col min="7" max="7" width="10.28515625" style="553" customWidth="1"/>
    <col min="8" max="8" width="9.28515625" style="553" customWidth="1"/>
    <col min="9" max="9" width="5.7109375" style="553" customWidth="1"/>
    <col min="10" max="10" width="7.5703125" style="553" customWidth="1"/>
    <col min="11" max="11" width="9.85546875" style="553" customWidth="1"/>
    <col min="12" max="12" width="8" style="553" customWidth="1"/>
    <col min="13" max="13" width="5.28515625" style="553" customWidth="1"/>
    <col min="14" max="14" width="7.7109375" style="553" customWidth="1"/>
    <col min="15" max="15" width="10" style="553" customWidth="1"/>
    <col min="16" max="16" width="9.140625" style="553" customWidth="1"/>
    <col min="17" max="17" width="6.42578125" style="553" customWidth="1"/>
    <col min="18" max="18" width="8.28515625" style="553" customWidth="1"/>
    <col min="19" max="19" width="7.7109375" style="553" customWidth="1"/>
    <col min="20" max="20" width="12.28515625" style="553" customWidth="1"/>
    <col min="21" max="16384" width="9.140625" style="553"/>
  </cols>
  <sheetData>
    <row r="1" spans="1:20" s="331" customFormat="1" ht="15.75" x14ac:dyDescent="0.2">
      <c r="C1" s="384"/>
      <c r="D1" s="384"/>
      <c r="E1" s="384"/>
      <c r="F1" s="384"/>
      <c r="G1" s="384"/>
      <c r="H1" s="384"/>
      <c r="I1" s="410" t="s">
        <v>0</v>
      </c>
      <c r="J1" s="384"/>
      <c r="Q1" s="1542" t="s">
        <v>526</v>
      </c>
      <c r="R1" s="1542"/>
    </row>
    <row r="2" spans="1:20" s="331" customFormat="1" ht="20.25" x14ac:dyDescent="0.2">
      <c r="G2" s="1192" t="s">
        <v>734</v>
      </c>
      <c r="H2" s="1192"/>
      <c r="I2" s="1192"/>
      <c r="J2" s="1192"/>
      <c r="K2" s="1192"/>
      <c r="L2" s="1192"/>
      <c r="M2" s="1192"/>
      <c r="N2" s="385"/>
      <c r="O2" s="385"/>
      <c r="P2" s="385"/>
      <c r="Q2" s="385"/>
    </row>
    <row r="3" spans="1:20" ht="15" x14ac:dyDescent="0.2">
      <c r="A3" s="1594" t="s">
        <v>748</v>
      </c>
      <c r="B3" s="1594"/>
      <c r="C3" s="1594"/>
      <c r="D3" s="1594"/>
      <c r="E3" s="1594"/>
      <c r="F3" s="1594"/>
      <c r="G3" s="1594"/>
      <c r="H3" s="1594"/>
      <c r="I3" s="1594"/>
      <c r="J3" s="1594"/>
      <c r="K3" s="1594"/>
      <c r="L3" s="1594"/>
      <c r="M3" s="1594"/>
      <c r="N3" s="1594"/>
      <c r="O3" s="1594"/>
      <c r="P3" s="1594"/>
      <c r="Q3" s="1594"/>
      <c r="R3" s="1594"/>
      <c r="S3" s="1594"/>
      <c r="T3" s="579"/>
    </row>
    <row r="4" spans="1:20" ht="15" x14ac:dyDescent="0.2">
      <c r="A4" s="573" t="s">
        <v>158</v>
      </c>
    </row>
    <row r="5" spans="1:20" x14ac:dyDescent="0.2">
      <c r="B5" s="554"/>
      <c r="Q5" s="574" t="s">
        <v>135</v>
      </c>
    </row>
    <row r="6" spans="1:20" s="555" customFormat="1" ht="32.450000000000003" customHeight="1" x14ac:dyDescent="0.2">
      <c r="A6" s="1086" t="s">
        <v>74</v>
      </c>
      <c r="B6" s="1586" t="s">
        <v>3</v>
      </c>
      <c r="C6" s="1592" t="s">
        <v>440</v>
      </c>
      <c r="D6" s="1592"/>
      <c r="E6" s="1592"/>
      <c r="F6" s="1592"/>
      <c r="G6" s="1592" t="s">
        <v>441</v>
      </c>
      <c r="H6" s="1592"/>
      <c r="I6" s="1592"/>
      <c r="J6" s="1592"/>
      <c r="K6" s="1592" t="s">
        <v>442</v>
      </c>
      <c r="L6" s="1592"/>
      <c r="M6" s="1592"/>
      <c r="N6" s="1592"/>
      <c r="O6" s="1592" t="s">
        <v>443</v>
      </c>
      <c r="P6" s="1592"/>
      <c r="Q6" s="1592"/>
      <c r="R6" s="1586"/>
      <c r="S6" s="1592" t="s">
        <v>156</v>
      </c>
    </row>
    <row r="7" spans="1:20" s="557" customFormat="1" ht="75" customHeight="1" x14ac:dyDescent="0.2">
      <c r="A7" s="1086"/>
      <c r="B7" s="1587"/>
      <c r="C7" s="563" t="s">
        <v>153</v>
      </c>
      <c r="D7" s="576" t="s">
        <v>155</v>
      </c>
      <c r="E7" s="563" t="s">
        <v>134</v>
      </c>
      <c r="F7" s="576" t="s">
        <v>154</v>
      </c>
      <c r="G7" s="563" t="s">
        <v>235</v>
      </c>
      <c r="H7" s="576" t="s">
        <v>155</v>
      </c>
      <c r="I7" s="563" t="s">
        <v>134</v>
      </c>
      <c r="J7" s="576" t="s">
        <v>154</v>
      </c>
      <c r="K7" s="563" t="s">
        <v>235</v>
      </c>
      <c r="L7" s="576" t="s">
        <v>155</v>
      </c>
      <c r="M7" s="563" t="s">
        <v>134</v>
      </c>
      <c r="N7" s="576" t="s">
        <v>154</v>
      </c>
      <c r="O7" s="563" t="s">
        <v>235</v>
      </c>
      <c r="P7" s="576" t="s">
        <v>155</v>
      </c>
      <c r="Q7" s="563" t="s">
        <v>134</v>
      </c>
      <c r="R7" s="563" t="s">
        <v>154</v>
      </c>
      <c r="S7" s="1592"/>
    </row>
    <row r="8" spans="1:20" s="557" customFormat="1" ht="16.149999999999999" customHeight="1" x14ac:dyDescent="0.2">
      <c r="A8" s="296">
        <v>1</v>
      </c>
      <c r="B8" s="577">
        <v>2</v>
      </c>
      <c r="C8" s="563">
        <v>3</v>
      </c>
      <c r="D8" s="563">
        <v>4</v>
      </c>
      <c r="E8" s="563">
        <v>5</v>
      </c>
      <c r="F8" s="563">
        <v>6</v>
      </c>
      <c r="G8" s="563">
        <v>7</v>
      </c>
      <c r="H8" s="563">
        <v>8</v>
      </c>
      <c r="I8" s="563">
        <v>9</v>
      </c>
      <c r="J8" s="563">
        <v>10</v>
      </c>
      <c r="K8" s="563">
        <v>11</v>
      </c>
      <c r="L8" s="563">
        <v>12</v>
      </c>
      <c r="M8" s="563">
        <v>13</v>
      </c>
      <c r="N8" s="563">
        <v>14</v>
      </c>
      <c r="O8" s="563">
        <v>15</v>
      </c>
      <c r="P8" s="563">
        <v>16</v>
      </c>
      <c r="Q8" s="563">
        <v>17</v>
      </c>
      <c r="R8" s="577">
        <v>18</v>
      </c>
      <c r="S8" s="578">
        <v>19</v>
      </c>
    </row>
    <row r="9" spans="1:20" s="557" customFormat="1" ht="16.149999999999999" customHeight="1" x14ac:dyDescent="0.2">
      <c r="A9" s="298">
        <v>1</v>
      </c>
      <c r="B9" s="395" t="s">
        <v>885</v>
      </c>
      <c r="C9" s="567">
        <v>0</v>
      </c>
      <c r="D9" s="567">
        <v>0</v>
      </c>
      <c r="E9" s="567">
        <v>0</v>
      </c>
      <c r="F9" s="567">
        <v>0</v>
      </c>
      <c r="G9" s="567">
        <v>0</v>
      </c>
      <c r="H9" s="567">
        <v>0</v>
      </c>
      <c r="I9" s="567">
        <v>0</v>
      </c>
      <c r="J9" s="567">
        <v>0</v>
      </c>
      <c r="K9" s="567">
        <v>0</v>
      </c>
      <c r="L9" s="567">
        <v>0</v>
      </c>
      <c r="M9" s="567">
        <v>0</v>
      </c>
      <c r="N9" s="567">
        <v>0</v>
      </c>
      <c r="O9" s="567">
        <v>0</v>
      </c>
      <c r="P9" s="567">
        <v>0</v>
      </c>
      <c r="Q9" s="567">
        <v>0</v>
      </c>
      <c r="R9" s="567">
        <v>0</v>
      </c>
      <c r="S9" s="567">
        <v>0</v>
      </c>
    </row>
    <row r="10" spans="1:20" s="557" customFormat="1" ht="16.149999999999999" customHeight="1" x14ac:dyDescent="0.2">
      <c r="A10" s="298">
        <v>2</v>
      </c>
      <c r="B10" s="395" t="s">
        <v>886</v>
      </c>
      <c r="C10" s="567">
        <v>0</v>
      </c>
      <c r="D10" s="567">
        <v>0</v>
      </c>
      <c r="E10" s="567">
        <v>0</v>
      </c>
      <c r="F10" s="567">
        <v>0</v>
      </c>
      <c r="G10" s="567">
        <v>0</v>
      </c>
      <c r="H10" s="567">
        <v>0</v>
      </c>
      <c r="I10" s="567">
        <v>0</v>
      </c>
      <c r="J10" s="567">
        <v>0</v>
      </c>
      <c r="K10" s="567">
        <v>0</v>
      </c>
      <c r="L10" s="567">
        <v>0</v>
      </c>
      <c r="M10" s="567">
        <v>0</v>
      </c>
      <c r="N10" s="567">
        <v>0</v>
      </c>
      <c r="O10" s="567">
        <v>0</v>
      </c>
      <c r="P10" s="567">
        <v>0</v>
      </c>
      <c r="Q10" s="567">
        <v>0</v>
      </c>
      <c r="R10" s="567">
        <v>0</v>
      </c>
      <c r="S10" s="567">
        <v>0</v>
      </c>
    </row>
    <row r="11" spans="1:20" s="557" customFormat="1" ht="16.149999999999999" customHeight="1" x14ac:dyDescent="0.2">
      <c r="A11" s="298">
        <v>3</v>
      </c>
      <c r="B11" s="395" t="s">
        <v>887</v>
      </c>
      <c r="C11" s="567">
        <v>0</v>
      </c>
      <c r="D11" s="567">
        <v>0</v>
      </c>
      <c r="E11" s="567">
        <v>0</v>
      </c>
      <c r="F11" s="567">
        <v>0</v>
      </c>
      <c r="G11" s="567">
        <v>0</v>
      </c>
      <c r="H11" s="567">
        <v>0</v>
      </c>
      <c r="I11" s="567">
        <v>0</v>
      </c>
      <c r="J11" s="567">
        <v>0</v>
      </c>
      <c r="K11" s="567">
        <v>0</v>
      </c>
      <c r="L11" s="567">
        <v>0</v>
      </c>
      <c r="M11" s="567">
        <v>0</v>
      </c>
      <c r="N11" s="567">
        <v>0</v>
      </c>
      <c r="O11" s="567">
        <v>0</v>
      </c>
      <c r="P11" s="567">
        <v>0</v>
      </c>
      <c r="Q11" s="567">
        <v>0</v>
      </c>
      <c r="R11" s="567">
        <v>0</v>
      </c>
      <c r="S11" s="567">
        <v>0</v>
      </c>
    </row>
    <row r="12" spans="1:20" s="557" customFormat="1" ht="16.149999999999999" customHeight="1" x14ac:dyDescent="0.2">
      <c r="A12" s="298">
        <v>4</v>
      </c>
      <c r="B12" s="395" t="s">
        <v>888</v>
      </c>
      <c r="C12" s="567">
        <v>0</v>
      </c>
      <c r="D12" s="567">
        <v>0</v>
      </c>
      <c r="E12" s="567">
        <v>0</v>
      </c>
      <c r="F12" s="567">
        <v>0</v>
      </c>
      <c r="G12" s="567">
        <v>0</v>
      </c>
      <c r="H12" s="567">
        <v>0</v>
      </c>
      <c r="I12" s="567">
        <v>0</v>
      </c>
      <c r="J12" s="567">
        <v>0</v>
      </c>
      <c r="K12" s="567">
        <v>0</v>
      </c>
      <c r="L12" s="567">
        <v>0</v>
      </c>
      <c r="M12" s="567">
        <v>0</v>
      </c>
      <c r="N12" s="567">
        <v>0</v>
      </c>
      <c r="O12" s="567">
        <v>0</v>
      </c>
      <c r="P12" s="567">
        <v>0</v>
      </c>
      <c r="Q12" s="567">
        <v>0</v>
      </c>
      <c r="R12" s="567">
        <v>0</v>
      </c>
      <c r="S12" s="567">
        <v>0</v>
      </c>
    </row>
    <row r="13" spans="1:20" s="557" customFormat="1" ht="16.149999999999999" customHeight="1" x14ac:dyDescent="0.2">
      <c r="A13" s="298">
        <v>5</v>
      </c>
      <c r="B13" s="395" t="s">
        <v>889</v>
      </c>
      <c r="C13" s="567">
        <v>0</v>
      </c>
      <c r="D13" s="567">
        <v>0</v>
      </c>
      <c r="E13" s="567">
        <v>0</v>
      </c>
      <c r="F13" s="567">
        <v>0</v>
      </c>
      <c r="G13" s="567">
        <v>0</v>
      </c>
      <c r="H13" s="567">
        <v>0</v>
      </c>
      <c r="I13" s="567">
        <v>0</v>
      </c>
      <c r="J13" s="567">
        <v>0</v>
      </c>
      <c r="K13" s="567">
        <v>0</v>
      </c>
      <c r="L13" s="567">
        <v>0</v>
      </c>
      <c r="M13" s="567">
        <v>0</v>
      </c>
      <c r="N13" s="567">
        <v>0</v>
      </c>
      <c r="O13" s="567">
        <v>0</v>
      </c>
      <c r="P13" s="567">
        <v>0</v>
      </c>
      <c r="Q13" s="567">
        <v>0</v>
      </c>
      <c r="R13" s="567">
        <v>0</v>
      </c>
      <c r="S13" s="567">
        <v>0</v>
      </c>
    </row>
    <row r="14" spans="1:20" s="557" customFormat="1" ht="16.149999999999999" customHeight="1" x14ac:dyDescent="0.2">
      <c r="A14" s="298">
        <v>6</v>
      </c>
      <c r="B14" s="395" t="s">
        <v>890</v>
      </c>
      <c r="C14" s="567">
        <v>0</v>
      </c>
      <c r="D14" s="567">
        <v>0</v>
      </c>
      <c r="E14" s="567">
        <v>0</v>
      </c>
      <c r="F14" s="567">
        <v>0</v>
      </c>
      <c r="G14" s="567">
        <v>0</v>
      </c>
      <c r="H14" s="567">
        <v>0</v>
      </c>
      <c r="I14" s="567">
        <v>0</v>
      </c>
      <c r="J14" s="567">
        <v>0</v>
      </c>
      <c r="K14" s="567">
        <v>0</v>
      </c>
      <c r="L14" s="567">
        <v>0</v>
      </c>
      <c r="M14" s="567">
        <v>0</v>
      </c>
      <c r="N14" s="567">
        <v>0</v>
      </c>
      <c r="O14" s="567">
        <v>0</v>
      </c>
      <c r="P14" s="567">
        <v>0</v>
      </c>
      <c r="Q14" s="567">
        <v>0</v>
      </c>
      <c r="R14" s="567">
        <v>0</v>
      </c>
      <c r="S14" s="567">
        <v>0</v>
      </c>
    </row>
    <row r="15" spans="1:20" s="557" customFormat="1" ht="16.149999999999999" customHeight="1" x14ac:dyDescent="0.2">
      <c r="A15" s="298">
        <v>7</v>
      </c>
      <c r="B15" s="395" t="s">
        <v>891</v>
      </c>
      <c r="C15" s="567">
        <v>0</v>
      </c>
      <c r="D15" s="567">
        <v>0</v>
      </c>
      <c r="E15" s="567">
        <v>0</v>
      </c>
      <c r="F15" s="567">
        <v>0</v>
      </c>
      <c r="G15" s="567">
        <v>0</v>
      </c>
      <c r="H15" s="567">
        <v>0</v>
      </c>
      <c r="I15" s="567">
        <v>0</v>
      </c>
      <c r="J15" s="567">
        <v>0</v>
      </c>
      <c r="K15" s="567">
        <v>0</v>
      </c>
      <c r="L15" s="567">
        <v>0</v>
      </c>
      <c r="M15" s="567">
        <v>0</v>
      </c>
      <c r="N15" s="567">
        <v>0</v>
      </c>
      <c r="O15" s="567">
        <v>0</v>
      </c>
      <c r="P15" s="567">
        <v>0</v>
      </c>
      <c r="Q15" s="567">
        <v>0</v>
      </c>
      <c r="R15" s="567">
        <v>0</v>
      </c>
      <c r="S15" s="567">
        <v>0</v>
      </c>
    </row>
    <row r="16" spans="1:20" x14ac:dyDescent="0.2">
      <c r="A16" s="298">
        <v>8</v>
      </c>
      <c r="B16" s="395" t="s">
        <v>892</v>
      </c>
      <c r="C16" s="567">
        <v>0</v>
      </c>
      <c r="D16" s="567">
        <v>0</v>
      </c>
      <c r="E16" s="567">
        <v>0</v>
      </c>
      <c r="F16" s="567">
        <v>0</v>
      </c>
      <c r="G16" s="567">
        <v>0</v>
      </c>
      <c r="H16" s="567">
        <v>0</v>
      </c>
      <c r="I16" s="567">
        <v>0</v>
      </c>
      <c r="J16" s="567">
        <v>0</v>
      </c>
      <c r="K16" s="567">
        <v>0</v>
      </c>
      <c r="L16" s="567">
        <v>0</v>
      </c>
      <c r="M16" s="567">
        <v>0</v>
      </c>
      <c r="N16" s="567">
        <v>0</v>
      </c>
      <c r="O16" s="567">
        <v>0</v>
      </c>
      <c r="P16" s="567">
        <v>0</v>
      </c>
      <c r="Q16" s="567">
        <v>0</v>
      </c>
      <c r="R16" s="567">
        <v>0</v>
      </c>
      <c r="S16" s="567">
        <v>0</v>
      </c>
    </row>
    <row r="17" spans="1:45" x14ac:dyDescent="0.2">
      <c r="A17" s="298">
        <v>9</v>
      </c>
      <c r="B17" s="395" t="s">
        <v>893</v>
      </c>
      <c r="C17" s="567">
        <v>0</v>
      </c>
      <c r="D17" s="567">
        <v>0</v>
      </c>
      <c r="E17" s="567">
        <v>0</v>
      </c>
      <c r="F17" s="567">
        <v>0</v>
      </c>
      <c r="G17" s="567">
        <v>0</v>
      </c>
      <c r="H17" s="567">
        <v>0</v>
      </c>
      <c r="I17" s="567">
        <v>0</v>
      </c>
      <c r="J17" s="567">
        <v>0</v>
      </c>
      <c r="K17" s="567">
        <v>0</v>
      </c>
      <c r="L17" s="567">
        <v>0</v>
      </c>
      <c r="M17" s="567">
        <v>0</v>
      </c>
      <c r="N17" s="567">
        <v>0</v>
      </c>
      <c r="O17" s="567">
        <v>0</v>
      </c>
      <c r="P17" s="567">
        <v>0</v>
      </c>
      <c r="Q17" s="567">
        <v>0</v>
      </c>
      <c r="R17" s="567">
        <v>0</v>
      </c>
      <c r="S17" s="567">
        <v>0</v>
      </c>
    </row>
    <row r="18" spans="1:45" x14ac:dyDescent="0.2">
      <c r="A18" s="298">
        <v>10</v>
      </c>
      <c r="B18" s="395" t="s">
        <v>894</v>
      </c>
      <c r="C18" s="567">
        <v>0</v>
      </c>
      <c r="D18" s="567">
        <v>0</v>
      </c>
      <c r="E18" s="567">
        <v>0</v>
      </c>
      <c r="F18" s="567">
        <v>0</v>
      </c>
      <c r="G18" s="567">
        <v>0</v>
      </c>
      <c r="H18" s="567">
        <v>0</v>
      </c>
      <c r="I18" s="567">
        <v>0</v>
      </c>
      <c r="J18" s="567">
        <v>0</v>
      </c>
      <c r="K18" s="567">
        <v>0</v>
      </c>
      <c r="L18" s="567">
        <v>0</v>
      </c>
      <c r="M18" s="567">
        <v>0</v>
      </c>
      <c r="N18" s="567">
        <v>0</v>
      </c>
      <c r="O18" s="567">
        <v>0</v>
      </c>
      <c r="P18" s="567">
        <v>0</v>
      </c>
      <c r="Q18" s="567">
        <v>0</v>
      </c>
      <c r="R18" s="567">
        <v>0</v>
      </c>
      <c r="S18" s="567">
        <v>0</v>
      </c>
    </row>
    <row r="19" spans="1:45" x14ac:dyDescent="0.2">
      <c r="A19" s="298">
        <v>11</v>
      </c>
      <c r="B19" s="395" t="s">
        <v>895</v>
      </c>
      <c r="C19" s="567">
        <v>0</v>
      </c>
      <c r="D19" s="567">
        <v>0</v>
      </c>
      <c r="E19" s="567">
        <v>0</v>
      </c>
      <c r="F19" s="567">
        <v>0</v>
      </c>
      <c r="G19" s="567">
        <v>0</v>
      </c>
      <c r="H19" s="567">
        <v>0</v>
      </c>
      <c r="I19" s="567">
        <v>0</v>
      </c>
      <c r="J19" s="567">
        <v>0</v>
      </c>
      <c r="K19" s="567">
        <v>0</v>
      </c>
      <c r="L19" s="567">
        <v>0</v>
      </c>
      <c r="M19" s="567">
        <v>0</v>
      </c>
      <c r="N19" s="567">
        <v>0</v>
      </c>
      <c r="O19" s="567">
        <v>0</v>
      </c>
      <c r="P19" s="567">
        <v>0</v>
      </c>
      <c r="Q19" s="567">
        <v>0</v>
      </c>
      <c r="R19" s="567">
        <v>0</v>
      </c>
      <c r="S19" s="567">
        <v>0</v>
      </c>
    </row>
    <row r="20" spans="1:45" s="561" customFormat="1" x14ac:dyDescent="0.2">
      <c r="A20" s="298">
        <v>12</v>
      </c>
      <c r="B20" s="395" t="s">
        <v>896</v>
      </c>
      <c r="C20" s="567">
        <v>0</v>
      </c>
      <c r="D20" s="567">
        <v>0</v>
      </c>
      <c r="E20" s="567">
        <v>0</v>
      </c>
      <c r="F20" s="567">
        <v>0</v>
      </c>
      <c r="G20" s="567">
        <v>0</v>
      </c>
      <c r="H20" s="567">
        <v>0</v>
      </c>
      <c r="I20" s="567">
        <v>0</v>
      </c>
      <c r="J20" s="567">
        <v>0</v>
      </c>
      <c r="K20" s="567">
        <v>0</v>
      </c>
      <c r="L20" s="567">
        <v>0</v>
      </c>
      <c r="M20" s="567">
        <v>0</v>
      </c>
      <c r="N20" s="567">
        <v>0</v>
      </c>
      <c r="O20" s="567">
        <v>0</v>
      </c>
      <c r="P20" s="567">
        <v>0</v>
      </c>
      <c r="Q20" s="567">
        <v>0</v>
      </c>
      <c r="R20" s="567">
        <v>0</v>
      </c>
      <c r="S20" s="567">
        <v>0</v>
      </c>
      <c r="T20" s="560"/>
      <c r="U20" s="560"/>
      <c r="V20" s="560"/>
      <c r="W20" s="560"/>
      <c r="X20" s="560"/>
      <c r="Y20" s="560"/>
      <c r="Z20" s="560"/>
      <c r="AA20" s="560"/>
      <c r="AB20" s="560"/>
      <c r="AC20" s="560"/>
      <c r="AD20" s="560"/>
      <c r="AE20" s="560"/>
      <c r="AF20" s="560"/>
      <c r="AG20" s="560"/>
      <c r="AH20" s="560"/>
      <c r="AI20" s="560"/>
      <c r="AJ20" s="560"/>
      <c r="AK20" s="560"/>
      <c r="AL20" s="560"/>
      <c r="AM20" s="560"/>
      <c r="AN20" s="560"/>
      <c r="AO20" s="560"/>
      <c r="AP20" s="560"/>
      <c r="AQ20" s="560"/>
      <c r="AR20" s="560"/>
      <c r="AS20" s="560"/>
    </row>
    <row r="21" spans="1:45" x14ac:dyDescent="0.2">
      <c r="A21" s="298">
        <v>13</v>
      </c>
      <c r="B21" s="395" t="s">
        <v>897</v>
      </c>
      <c r="C21" s="567">
        <v>0</v>
      </c>
      <c r="D21" s="567">
        <v>0</v>
      </c>
      <c r="E21" s="567">
        <v>0</v>
      </c>
      <c r="F21" s="567">
        <v>0</v>
      </c>
      <c r="G21" s="567">
        <v>0</v>
      </c>
      <c r="H21" s="567">
        <v>0</v>
      </c>
      <c r="I21" s="567">
        <v>0</v>
      </c>
      <c r="J21" s="567">
        <v>0</v>
      </c>
      <c r="K21" s="567">
        <v>0</v>
      </c>
      <c r="L21" s="567">
        <v>0</v>
      </c>
      <c r="M21" s="567">
        <v>0</v>
      </c>
      <c r="N21" s="567">
        <v>0</v>
      </c>
      <c r="O21" s="567">
        <v>0</v>
      </c>
      <c r="P21" s="567">
        <v>0</v>
      </c>
      <c r="Q21" s="567">
        <v>0</v>
      </c>
      <c r="R21" s="567">
        <v>0</v>
      </c>
      <c r="S21" s="567">
        <v>0</v>
      </c>
    </row>
    <row r="22" spans="1:45" x14ac:dyDescent="0.2">
      <c r="A22" s="298">
        <v>14</v>
      </c>
      <c r="B22" s="395" t="s">
        <v>898</v>
      </c>
      <c r="C22" s="567">
        <v>0</v>
      </c>
      <c r="D22" s="567">
        <v>0</v>
      </c>
      <c r="E22" s="567">
        <v>0</v>
      </c>
      <c r="F22" s="567">
        <v>0</v>
      </c>
      <c r="G22" s="567">
        <v>0</v>
      </c>
      <c r="H22" s="567">
        <v>0</v>
      </c>
      <c r="I22" s="567">
        <v>0</v>
      </c>
      <c r="J22" s="567">
        <v>0</v>
      </c>
      <c r="K22" s="567">
        <v>0</v>
      </c>
      <c r="L22" s="567">
        <v>0</v>
      </c>
      <c r="M22" s="567">
        <v>0</v>
      </c>
      <c r="N22" s="567">
        <v>0</v>
      </c>
      <c r="O22" s="567">
        <v>0</v>
      </c>
      <c r="P22" s="567">
        <v>0</v>
      </c>
      <c r="Q22" s="567">
        <v>0</v>
      </c>
      <c r="R22" s="567">
        <v>0</v>
      </c>
      <c r="S22" s="567">
        <v>0</v>
      </c>
    </row>
    <row r="23" spans="1:45" x14ac:dyDescent="0.2">
      <c r="A23" s="298">
        <v>15</v>
      </c>
      <c r="B23" s="395" t="s">
        <v>899</v>
      </c>
      <c r="C23" s="567">
        <v>0</v>
      </c>
      <c r="D23" s="567">
        <v>0</v>
      </c>
      <c r="E23" s="567">
        <v>0</v>
      </c>
      <c r="F23" s="567">
        <v>0</v>
      </c>
      <c r="G23" s="567">
        <v>0</v>
      </c>
      <c r="H23" s="567">
        <v>0</v>
      </c>
      <c r="I23" s="567">
        <v>0</v>
      </c>
      <c r="J23" s="567">
        <v>0</v>
      </c>
      <c r="K23" s="567">
        <v>0</v>
      </c>
      <c r="L23" s="567">
        <v>0</v>
      </c>
      <c r="M23" s="567">
        <v>0</v>
      </c>
      <c r="N23" s="567">
        <v>0</v>
      </c>
      <c r="O23" s="567">
        <v>0</v>
      </c>
      <c r="P23" s="567">
        <v>0</v>
      </c>
      <c r="Q23" s="567">
        <v>0</v>
      </c>
      <c r="R23" s="567">
        <v>0</v>
      </c>
      <c r="S23" s="567">
        <v>0</v>
      </c>
    </row>
    <row r="24" spans="1:45" x14ac:dyDescent="0.2">
      <c r="A24" s="298">
        <v>16</v>
      </c>
      <c r="B24" s="395" t="s">
        <v>900</v>
      </c>
      <c r="C24" s="567">
        <v>0</v>
      </c>
      <c r="D24" s="567">
        <v>0</v>
      </c>
      <c r="E24" s="567">
        <v>0</v>
      </c>
      <c r="F24" s="567">
        <v>0</v>
      </c>
      <c r="G24" s="567">
        <v>0</v>
      </c>
      <c r="H24" s="567">
        <v>0</v>
      </c>
      <c r="I24" s="567">
        <v>0</v>
      </c>
      <c r="J24" s="567">
        <v>0</v>
      </c>
      <c r="K24" s="567">
        <v>0</v>
      </c>
      <c r="L24" s="567">
        <v>0</v>
      </c>
      <c r="M24" s="567">
        <v>0</v>
      </c>
      <c r="N24" s="567">
        <v>0</v>
      </c>
      <c r="O24" s="567">
        <v>0</v>
      </c>
      <c r="P24" s="567">
        <v>0</v>
      </c>
      <c r="Q24" s="567">
        <v>0</v>
      </c>
      <c r="R24" s="567">
        <v>0</v>
      </c>
      <c r="S24" s="567">
        <v>0</v>
      </c>
    </row>
    <row r="25" spans="1:45" x14ac:dyDescent="0.2">
      <c r="A25" s="298">
        <v>17</v>
      </c>
      <c r="B25" s="395" t="s">
        <v>901</v>
      </c>
      <c r="C25" s="567">
        <v>0</v>
      </c>
      <c r="D25" s="567">
        <v>0</v>
      </c>
      <c r="E25" s="567">
        <v>0</v>
      </c>
      <c r="F25" s="567">
        <v>0</v>
      </c>
      <c r="G25" s="567">
        <v>0</v>
      </c>
      <c r="H25" s="567">
        <v>0</v>
      </c>
      <c r="I25" s="567">
        <v>0</v>
      </c>
      <c r="J25" s="567">
        <v>0</v>
      </c>
      <c r="K25" s="567">
        <v>0</v>
      </c>
      <c r="L25" s="567">
        <v>0</v>
      </c>
      <c r="M25" s="567">
        <v>0</v>
      </c>
      <c r="N25" s="567">
        <v>0</v>
      </c>
      <c r="O25" s="567">
        <v>0</v>
      </c>
      <c r="P25" s="567">
        <v>0</v>
      </c>
      <c r="Q25" s="567">
        <v>0</v>
      </c>
      <c r="R25" s="567">
        <v>0</v>
      </c>
      <c r="S25" s="567">
        <v>0</v>
      </c>
    </row>
    <row r="26" spans="1:45" x14ac:dyDescent="0.2">
      <c r="A26" s="298">
        <v>18</v>
      </c>
      <c r="B26" s="395" t="s">
        <v>902</v>
      </c>
      <c r="C26" s="567">
        <v>0</v>
      </c>
      <c r="D26" s="567">
        <v>0</v>
      </c>
      <c r="E26" s="567">
        <v>0</v>
      </c>
      <c r="F26" s="567">
        <v>0</v>
      </c>
      <c r="G26" s="567">
        <v>0</v>
      </c>
      <c r="H26" s="567">
        <v>0</v>
      </c>
      <c r="I26" s="567">
        <v>0</v>
      </c>
      <c r="J26" s="567">
        <v>0</v>
      </c>
      <c r="K26" s="567">
        <v>0</v>
      </c>
      <c r="L26" s="567">
        <v>0</v>
      </c>
      <c r="M26" s="567">
        <v>0</v>
      </c>
      <c r="N26" s="567">
        <v>0</v>
      </c>
      <c r="O26" s="567">
        <v>0</v>
      </c>
      <c r="P26" s="567">
        <v>0</v>
      </c>
      <c r="Q26" s="567">
        <v>0</v>
      </c>
      <c r="R26" s="567">
        <v>0</v>
      </c>
      <c r="S26" s="567">
        <v>0</v>
      </c>
    </row>
    <row r="27" spans="1:45" x14ac:dyDescent="0.2">
      <c r="A27" s="298">
        <v>19</v>
      </c>
      <c r="B27" s="395" t="s">
        <v>903</v>
      </c>
      <c r="C27" s="567">
        <v>0</v>
      </c>
      <c r="D27" s="567">
        <v>0</v>
      </c>
      <c r="E27" s="567">
        <v>0</v>
      </c>
      <c r="F27" s="567">
        <v>0</v>
      </c>
      <c r="G27" s="567">
        <v>0</v>
      </c>
      <c r="H27" s="567">
        <v>0</v>
      </c>
      <c r="I27" s="567">
        <v>0</v>
      </c>
      <c r="J27" s="567">
        <v>0</v>
      </c>
      <c r="K27" s="567">
        <v>0</v>
      </c>
      <c r="L27" s="567">
        <v>0</v>
      </c>
      <c r="M27" s="567">
        <v>0</v>
      </c>
      <c r="N27" s="567">
        <v>0</v>
      </c>
      <c r="O27" s="567">
        <v>0</v>
      </c>
      <c r="P27" s="567">
        <v>0</v>
      </c>
      <c r="Q27" s="567">
        <v>0</v>
      </c>
      <c r="R27" s="567">
        <v>0</v>
      </c>
      <c r="S27" s="567">
        <v>0</v>
      </c>
    </row>
    <row r="28" spans="1:45" x14ac:dyDescent="0.2">
      <c r="A28" s="298">
        <v>20</v>
      </c>
      <c r="B28" s="395" t="s">
        <v>904</v>
      </c>
      <c r="C28" s="567">
        <v>0</v>
      </c>
      <c r="D28" s="567">
        <v>0</v>
      </c>
      <c r="E28" s="567">
        <v>0</v>
      </c>
      <c r="F28" s="567">
        <v>0</v>
      </c>
      <c r="G28" s="567">
        <v>0</v>
      </c>
      <c r="H28" s="567">
        <v>0</v>
      </c>
      <c r="I28" s="567">
        <v>0</v>
      </c>
      <c r="J28" s="567">
        <v>0</v>
      </c>
      <c r="K28" s="567">
        <v>0</v>
      </c>
      <c r="L28" s="567">
        <v>0</v>
      </c>
      <c r="M28" s="567">
        <v>0</v>
      </c>
      <c r="N28" s="567">
        <v>0</v>
      </c>
      <c r="O28" s="567">
        <v>0</v>
      </c>
      <c r="P28" s="567">
        <v>0</v>
      </c>
      <c r="Q28" s="567">
        <v>0</v>
      </c>
      <c r="R28" s="567">
        <v>0</v>
      </c>
      <c r="S28" s="567">
        <v>0</v>
      </c>
    </row>
    <row r="29" spans="1:45" x14ac:dyDescent="0.2">
      <c r="A29" s="1595" t="s">
        <v>17</v>
      </c>
      <c r="B29" s="1596"/>
      <c r="C29" s="567">
        <v>0</v>
      </c>
      <c r="D29" s="567">
        <v>0</v>
      </c>
      <c r="E29" s="567">
        <v>0</v>
      </c>
      <c r="F29" s="567">
        <v>0</v>
      </c>
      <c r="G29" s="567">
        <v>0</v>
      </c>
      <c r="H29" s="567">
        <v>0</v>
      </c>
      <c r="I29" s="567">
        <v>0</v>
      </c>
      <c r="J29" s="567">
        <v>0</v>
      </c>
      <c r="K29" s="567">
        <v>0</v>
      </c>
      <c r="L29" s="567">
        <v>0</v>
      </c>
      <c r="M29" s="567">
        <v>0</v>
      </c>
      <c r="N29" s="567">
        <v>0</v>
      </c>
      <c r="O29" s="567">
        <v>0</v>
      </c>
      <c r="P29" s="567">
        <v>0</v>
      </c>
      <c r="Q29" s="567">
        <v>0</v>
      </c>
      <c r="R29" s="567">
        <v>0</v>
      </c>
      <c r="S29" s="567">
        <v>0</v>
      </c>
    </row>
    <row r="30" spans="1:45" ht="15" x14ac:dyDescent="0.2">
      <c r="A30" s="575" t="s">
        <v>476</v>
      </c>
      <c r="B30" s="560"/>
      <c r="C30" s="560"/>
      <c r="D30" s="560"/>
      <c r="E30" s="560"/>
      <c r="F30" s="560"/>
      <c r="G30" s="560"/>
      <c r="H30" s="560"/>
      <c r="I30" s="560"/>
      <c r="J30" s="560"/>
      <c r="K30" s="560"/>
      <c r="L30" s="560"/>
      <c r="M30" s="560"/>
      <c r="N30" s="560"/>
      <c r="O30" s="560"/>
      <c r="P30" s="560"/>
      <c r="Q30" s="560"/>
      <c r="R30" s="560"/>
      <c r="S30" s="560"/>
    </row>
    <row r="31" spans="1:45" ht="15" x14ac:dyDescent="0.2">
      <c r="A31" s="575"/>
      <c r="B31" s="560"/>
      <c r="C31" s="560"/>
      <c r="D31" s="560"/>
      <c r="E31" s="560"/>
      <c r="F31" s="560"/>
      <c r="G31" s="560"/>
      <c r="H31" s="560"/>
      <c r="I31" s="560"/>
      <c r="J31" s="560"/>
      <c r="K31" s="560"/>
      <c r="L31" s="560"/>
      <c r="M31" s="560"/>
      <c r="N31" s="560"/>
      <c r="O31" s="560"/>
      <c r="P31" s="560"/>
      <c r="Q31" s="560"/>
      <c r="R31" s="560"/>
      <c r="S31" s="560"/>
    </row>
    <row r="32" spans="1:45" s="331" customFormat="1" ht="12.75" x14ac:dyDescent="0.2">
      <c r="A32" s="377" t="s">
        <v>11</v>
      </c>
      <c r="G32" s="377"/>
      <c r="H32" s="377"/>
      <c r="K32" s="377"/>
      <c r="L32" s="377"/>
      <c r="M32" s="377"/>
      <c r="N32" s="377"/>
      <c r="O32" s="377"/>
      <c r="P32" s="377"/>
      <c r="Q32" s="377"/>
      <c r="R32" s="1065"/>
      <c r="S32" s="1065"/>
    </row>
    <row r="33" spans="1:19" s="331" customFormat="1" ht="12.75" customHeight="1" x14ac:dyDescent="0.2">
      <c r="J33" s="377"/>
      <c r="K33" s="1282" t="s">
        <v>13</v>
      </c>
      <c r="L33" s="1282"/>
      <c r="M33" s="1282"/>
      <c r="N33" s="1282"/>
      <c r="O33" s="1282"/>
      <c r="P33" s="1282"/>
      <c r="Q33" s="1282"/>
      <c r="R33" s="1282"/>
      <c r="S33" s="1282"/>
    </row>
    <row r="34" spans="1:19" s="331" customFormat="1" ht="15" x14ac:dyDescent="0.2">
      <c r="B34" s="431"/>
      <c r="J34" s="1282" t="s">
        <v>86</v>
      </c>
      <c r="K34" s="1282"/>
      <c r="L34" s="1282"/>
      <c r="M34" s="1282"/>
      <c r="N34" s="1282"/>
      <c r="O34" s="1282"/>
      <c r="P34" s="1282"/>
      <c r="Q34" s="1282"/>
      <c r="R34" s="1282"/>
      <c r="S34" s="1282"/>
    </row>
    <row r="35" spans="1:19" s="331" customFormat="1" ht="15" x14ac:dyDescent="0.2">
      <c r="A35" s="377"/>
      <c r="B35" s="580"/>
      <c r="K35" s="377"/>
      <c r="L35" s="377"/>
      <c r="M35" s="377"/>
      <c r="N35" s="377"/>
      <c r="O35" s="377"/>
      <c r="P35" s="377"/>
      <c r="Q35" s="1195" t="s">
        <v>83</v>
      </c>
      <c r="R35" s="1195"/>
      <c r="S35" s="1195"/>
    </row>
  </sheetData>
  <mergeCells count="15">
    <mergeCell ref="Q35:S35"/>
    <mergeCell ref="J34:S34"/>
    <mergeCell ref="S6:S7"/>
    <mergeCell ref="O6:R6"/>
    <mergeCell ref="A6:A7"/>
    <mergeCell ref="B6:B7"/>
    <mergeCell ref="C6:F6"/>
    <mergeCell ref="G6:J6"/>
    <mergeCell ref="K6:N6"/>
    <mergeCell ref="A29:B29"/>
    <mergeCell ref="Q1:R1"/>
    <mergeCell ref="R32:S32"/>
    <mergeCell ref="K33:S33"/>
    <mergeCell ref="G2:M2"/>
    <mergeCell ref="A3:S3"/>
  </mergeCells>
  <phoneticPr fontId="0" type="noConversion"/>
  <printOptions horizontalCentered="1"/>
  <pageMargins left="0.70866141732283505" right="0.70866141732283505" top="0.23622047244094499" bottom="0" header="0.31496062992126" footer="0.31496062992126"/>
  <pageSetup paperSize="9" scale="88"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AG34"/>
  <sheetViews>
    <sheetView view="pageBreakPreview" topLeftCell="A10" zoomScaleNormal="80" zoomScaleSheetLayoutView="100" workbookViewId="0">
      <selection activeCell="C33" sqref="C33"/>
    </sheetView>
  </sheetViews>
  <sheetFormatPr defaultColWidth="9.140625" defaultRowHeight="14.25" x14ac:dyDescent="0.2"/>
  <cols>
    <col min="1" max="1" width="5.7109375" style="553" customWidth="1"/>
    <col min="2" max="2" width="13.7109375" style="553" customWidth="1"/>
    <col min="3" max="3" width="18.28515625" style="553" customWidth="1"/>
    <col min="4" max="4" width="18.85546875" style="553" customWidth="1"/>
    <col min="5" max="5" width="13.85546875" style="553" customWidth="1"/>
    <col min="6" max="6" width="12.7109375" style="553" customWidth="1"/>
    <col min="7" max="7" width="14.7109375" style="553" customWidth="1"/>
    <col min="8" max="8" width="12.28515625" style="553" customWidth="1"/>
    <col min="9" max="16384" width="9.140625" style="553"/>
  </cols>
  <sheetData>
    <row r="1" spans="1:9" s="331" customFormat="1" ht="15" x14ac:dyDescent="0.2">
      <c r="C1" s="384"/>
      <c r="D1" s="384"/>
      <c r="E1" s="384"/>
      <c r="F1" s="1542" t="s">
        <v>689</v>
      </c>
      <c r="G1" s="1542"/>
    </row>
    <row r="2" spans="1:9" s="331" customFormat="1" ht="30.75" customHeight="1" x14ac:dyDescent="0.2">
      <c r="B2" s="1192" t="s">
        <v>734</v>
      </c>
      <c r="C2" s="1192"/>
      <c r="D2" s="1192"/>
      <c r="E2" s="1192"/>
      <c r="F2" s="1192"/>
      <c r="G2" s="385"/>
      <c r="H2" s="385"/>
      <c r="I2" s="385"/>
    </row>
    <row r="3" spans="1:9" ht="18" customHeight="1" x14ac:dyDescent="0.2">
      <c r="A3" s="1603" t="s">
        <v>692</v>
      </c>
      <c r="B3" s="1603"/>
      <c r="C3" s="1603"/>
      <c r="D3" s="1603"/>
      <c r="E3" s="1603"/>
      <c r="F3" s="1603"/>
      <c r="G3" s="1603"/>
      <c r="H3" s="588"/>
    </row>
    <row r="4" spans="1:9" ht="15" x14ac:dyDescent="0.2">
      <c r="A4" s="573" t="s">
        <v>158</v>
      </c>
    </row>
    <row r="5" spans="1:9" x14ac:dyDescent="0.2">
      <c r="B5" s="581"/>
    </row>
    <row r="6" spans="1:9" s="557" customFormat="1" ht="22.5" customHeight="1" x14ac:dyDescent="0.2">
      <c r="A6" s="1194" t="s">
        <v>74</v>
      </c>
      <c r="B6" s="1597" t="s">
        <v>3</v>
      </c>
      <c r="C6" s="1597" t="s">
        <v>838</v>
      </c>
      <c r="D6" s="1599" t="s">
        <v>839</v>
      </c>
      <c r="E6" s="1597" t="s">
        <v>688</v>
      </c>
      <c r="F6" s="1597"/>
      <c r="G6" s="1597"/>
    </row>
    <row r="7" spans="1:9" s="557" customFormat="1" ht="34.9" customHeight="1" x14ac:dyDescent="0.2">
      <c r="A7" s="1194"/>
      <c r="B7" s="1597"/>
      <c r="C7" s="1597"/>
      <c r="D7" s="1600"/>
      <c r="E7" s="263" t="s">
        <v>693</v>
      </c>
      <c r="F7" s="263" t="s">
        <v>687</v>
      </c>
      <c r="G7" s="263" t="s">
        <v>17</v>
      </c>
    </row>
    <row r="8" spans="1:9" s="586" customFormat="1" ht="13.5" customHeight="1" x14ac:dyDescent="0.2">
      <c r="A8" s="247">
        <v>1</v>
      </c>
      <c r="B8" s="202">
        <v>2</v>
      </c>
      <c r="C8" s="202">
        <v>3</v>
      </c>
      <c r="D8" s="202">
        <v>4</v>
      </c>
      <c r="E8" s="585">
        <v>5</v>
      </c>
      <c r="F8" s="585">
        <v>6</v>
      </c>
      <c r="G8" s="585">
        <v>7</v>
      </c>
    </row>
    <row r="9" spans="1:9" s="586" customFormat="1" ht="13.5" customHeight="1" x14ac:dyDescent="0.2">
      <c r="A9" s="247">
        <v>1</v>
      </c>
      <c r="B9" s="335" t="s">
        <v>885</v>
      </c>
      <c r="C9" s="202">
        <v>0</v>
      </c>
      <c r="D9" s="202">
        <v>0</v>
      </c>
      <c r="E9" s="587">
        <v>0</v>
      </c>
      <c r="F9" s="587">
        <v>0</v>
      </c>
      <c r="G9" s="587">
        <v>0</v>
      </c>
    </row>
    <row r="10" spans="1:9" s="586" customFormat="1" ht="13.5" customHeight="1" x14ac:dyDescent="0.2">
      <c r="A10" s="247">
        <v>2</v>
      </c>
      <c r="B10" s="335" t="s">
        <v>886</v>
      </c>
      <c r="C10" s="202">
        <v>0</v>
      </c>
      <c r="D10" s="202">
        <v>0</v>
      </c>
      <c r="E10" s="587">
        <v>0</v>
      </c>
      <c r="F10" s="587">
        <v>0</v>
      </c>
      <c r="G10" s="587">
        <v>0</v>
      </c>
    </row>
    <row r="11" spans="1:9" s="586" customFormat="1" ht="13.5" customHeight="1" x14ac:dyDescent="0.2">
      <c r="A11" s="247">
        <v>3</v>
      </c>
      <c r="B11" s="335" t="s">
        <v>887</v>
      </c>
      <c r="C11" s="202">
        <v>0</v>
      </c>
      <c r="D11" s="202">
        <v>0</v>
      </c>
      <c r="E11" s="587">
        <v>0</v>
      </c>
      <c r="F11" s="587">
        <v>0</v>
      </c>
      <c r="G11" s="587">
        <v>0</v>
      </c>
    </row>
    <row r="12" spans="1:9" s="586" customFormat="1" ht="13.5" customHeight="1" x14ac:dyDescent="0.2">
      <c r="A12" s="247">
        <v>4</v>
      </c>
      <c r="B12" s="335" t="s">
        <v>888</v>
      </c>
      <c r="C12" s="202">
        <v>0</v>
      </c>
      <c r="D12" s="202">
        <v>0</v>
      </c>
      <c r="E12" s="587">
        <v>0</v>
      </c>
      <c r="F12" s="587">
        <v>0</v>
      </c>
      <c r="G12" s="587">
        <v>0</v>
      </c>
    </row>
    <row r="13" spans="1:9" s="586" customFormat="1" ht="13.5" customHeight="1" x14ac:dyDescent="0.2">
      <c r="A13" s="247">
        <v>5</v>
      </c>
      <c r="B13" s="335" t="s">
        <v>889</v>
      </c>
      <c r="C13" s="202">
        <v>0</v>
      </c>
      <c r="D13" s="202">
        <v>0</v>
      </c>
      <c r="E13" s="587">
        <v>0</v>
      </c>
      <c r="F13" s="587">
        <v>0</v>
      </c>
      <c r="G13" s="587">
        <v>0</v>
      </c>
    </row>
    <row r="14" spans="1:9" s="586" customFormat="1" ht="13.5" customHeight="1" x14ac:dyDescent="0.2">
      <c r="A14" s="247">
        <v>6</v>
      </c>
      <c r="B14" s="335" t="s">
        <v>890</v>
      </c>
      <c r="C14" s="202">
        <v>0</v>
      </c>
      <c r="D14" s="202">
        <v>0</v>
      </c>
      <c r="E14" s="587">
        <v>0</v>
      </c>
      <c r="F14" s="587">
        <v>0</v>
      </c>
      <c r="G14" s="587">
        <v>0</v>
      </c>
    </row>
    <row r="15" spans="1:9" s="586" customFormat="1" ht="13.5" customHeight="1" x14ac:dyDescent="0.2">
      <c r="A15" s="247">
        <v>7</v>
      </c>
      <c r="B15" s="335" t="s">
        <v>891</v>
      </c>
      <c r="C15" s="202">
        <v>0</v>
      </c>
      <c r="D15" s="202">
        <v>0</v>
      </c>
      <c r="E15" s="587">
        <v>0</v>
      </c>
      <c r="F15" s="587">
        <v>0</v>
      </c>
      <c r="G15" s="587">
        <v>0</v>
      </c>
    </row>
    <row r="16" spans="1:9" ht="13.5" customHeight="1" x14ac:dyDescent="0.2">
      <c r="A16" s="247">
        <v>8</v>
      </c>
      <c r="B16" s="335" t="s">
        <v>892</v>
      </c>
      <c r="C16" s="202">
        <v>0</v>
      </c>
      <c r="D16" s="202">
        <v>0</v>
      </c>
      <c r="E16" s="587">
        <v>0</v>
      </c>
      <c r="F16" s="587">
        <v>0</v>
      </c>
      <c r="G16" s="587">
        <v>0</v>
      </c>
    </row>
    <row r="17" spans="1:33" ht="13.5" customHeight="1" x14ac:dyDescent="0.2">
      <c r="A17" s="247">
        <v>9</v>
      </c>
      <c r="B17" s="335" t="s">
        <v>893</v>
      </c>
      <c r="C17" s="202">
        <v>0</v>
      </c>
      <c r="D17" s="202">
        <v>0</v>
      </c>
      <c r="E17" s="587">
        <v>0</v>
      </c>
      <c r="F17" s="587">
        <v>0</v>
      </c>
      <c r="G17" s="587">
        <v>0</v>
      </c>
    </row>
    <row r="18" spans="1:33" ht="13.5" customHeight="1" x14ac:dyDescent="0.2">
      <c r="A18" s="247">
        <v>10</v>
      </c>
      <c r="B18" s="335" t="s">
        <v>894</v>
      </c>
      <c r="C18" s="202">
        <v>0</v>
      </c>
      <c r="D18" s="202">
        <v>0</v>
      </c>
      <c r="E18" s="587">
        <v>0</v>
      </c>
      <c r="F18" s="587">
        <v>0</v>
      </c>
      <c r="G18" s="587">
        <v>0</v>
      </c>
    </row>
    <row r="19" spans="1:33" ht="13.5" customHeight="1" x14ac:dyDescent="0.2">
      <c r="A19" s="247">
        <v>11</v>
      </c>
      <c r="B19" s="335" t="s">
        <v>895</v>
      </c>
      <c r="C19" s="202">
        <v>0</v>
      </c>
      <c r="D19" s="202">
        <v>0</v>
      </c>
      <c r="E19" s="587">
        <v>0</v>
      </c>
      <c r="F19" s="587">
        <v>0</v>
      </c>
      <c r="G19" s="587">
        <v>0</v>
      </c>
    </row>
    <row r="20" spans="1:33" s="561" customFormat="1" ht="13.5" customHeight="1" x14ac:dyDescent="0.2">
      <c r="A20" s="247">
        <v>12</v>
      </c>
      <c r="B20" s="335" t="s">
        <v>896</v>
      </c>
      <c r="C20" s="202">
        <v>0</v>
      </c>
      <c r="D20" s="202">
        <v>0</v>
      </c>
      <c r="E20" s="587">
        <v>0</v>
      </c>
      <c r="F20" s="587">
        <v>0</v>
      </c>
      <c r="G20" s="587">
        <v>0</v>
      </c>
      <c r="H20" s="560"/>
      <c r="I20" s="560"/>
      <c r="J20" s="560"/>
      <c r="K20" s="560"/>
      <c r="L20" s="560"/>
      <c r="M20" s="560"/>
      <c r="N20" s="560"/>
      <c r="O20" s="560"/>
      <c r="P20" s="560"/>
      <c r="Q20" s="560"/>
      <c r="R20" s="560"/>
      <c r="S20" s="560"/>
      <c r="T20" s="560"/>
      <c r="U20" s="560"/>
      <c r="V20" s="560"/>
      <c r="W20" s="560"/>
      <c r="X20" s="560"/>
      <c r="Y20" s="560"/>
      <c r="Z20" s="560"/>
      <c r="AA20" s="560"/>
      <c r="AB20" s="560"/>
      <c r="AC20" s="560"/>
      <c r="AD20" s="560"/>
      <c r="AE20" s="560"/>
      <c r="AF20" s="560"/>
      <c r="AG20" s="560"/>
    </row>
    <row r="21" spans="1:33" ht="13.5" customHeight="1" x14ac:dyDescent="0.2">
      <c r="A21" s="247">
        <v>13</v>
      </c>
      <c r="B21" s="335" t="s">
        <v>897</v>
      </c>
      <c r="C21" s="202">
        <v>0</v>
      </c>
      <c r="D21" s="202">
        <v>0</v>
      </c>
      <c r="E21" s="587">
        <v>0</v>
      </c>
      <c r="F21" s="587">
        <v>0</v>
      </c>
      <c r="G21" s="587">
        <v>0</v>
      </c>
    </row>
    <row r="22" spans="1:33" ht="13.5" customHeight="1" x14ac:dyDescent="0.2">
      <c r="A22" s="247">
        <v>14</v>
      </c>
      <c r="B22" s="335" t="s">
        <v>898</v>
      </c>
      <c r="C22" s="202">
        <v>0</v>
      </c>
      <c r="D22" s="202">
        <v>0</v>
      </c>
      <c r="E22" s="587">
        <v>0</v>
      </c>
      <c r="F22" s="587">
        <v>0</v>
      </c>
      <c r="G22" s="587">
        <v>0</v>
      </c>
    </row>
    <row r="23" spans="1:33" ht="13.5" customHeight="1" x14ac:dyDescent="0.2">
      <c r="A23" s="247">
        <v>15</v>
      </c>
      <c r="B23" s="335" t="s">
        <v>899</v>
      </c>
      <c r="C23" s="202">
        <v>0</v>
      </c>
      <c r="D23" s="202">
        <v>0</v>
      </c>
      <c r="E23" s="587">
        <v>0</v>
      </c>
      <c r="F23" s="587">
        <v>0</v>
      </c>
      <c r="G23" s="587">
        <v>0</v>
      </c>
    </row>
    <row r="24" spans="1:33" ht="13.5" customHeight="1" x14ac:dyDescent="0.2">
      <c r="A24" s="247">
        <v>16</v>
      </c>
      <c r="B24" s="335" t="s">
        <v>900</v>
      </c>
      <c r="C24" s="202">
        <v>0</v>
      </c>
      <c r="D24" s="202">
        <v>0</v>
      </c>
      <c r="E24" s="587">
        <v>0</v>
      </c>
      <c r="F24" s="587">
        <v>0</v>
      </c>
      <c r="G24" s="587">
        <v>0</v>
      </c>
    </row>
    <row r="25" spans="1:33" ht="13.5" customHeight="1" x14ac:dyDescent="0.2">
      <c r="A25" s="247">
        <v>17</v>
      </c>
      <c r="B25" s="335" t="s">
        <v>901</v>
      </c>
      <c r="C25" s="202">
        <v>0</v>
      </c>
      <c r="D25" s="202">
        <v>0</v>
      </c>
      <c r="E25" s="587">
        <v>0</v>
      </c>
      <c r="F25" s="587">
        <v>0</v>
      </c>
      <c r="G25" s="587">
        <v>0</v>
      </c>
    </row>
    <row r="26" spans="1:33" ht="13.5" customHeight="1" x14ac:dyDescent="0.2">
      <c r="A26" s="247">
        <v>18</v>
      </c>
      <c r="B26" s="335" t="s">
        <v>902</v>
      </c>
      <c r="C26" s="202">
        <v>0</v>
      </c>
      <c r="D26" s="202">
        <v>0</v>
      </c>
      <c r="E26" s="587">
        <v>0</v>
      </c>
      <c r="F26" s="587">
        <v>0</v>
      </c>
      <c r="G26" s="587">
        <v>0</v>
      </c>
    </row>
    <row r="27" spans="1:33" ht="13.5" customHeight="1" x14ac:dyDescent="0.2">
      <c r="A27" s="247">
        <v>19</v>
      </c>
      <c r="B27" s="335" t="s">
        <v>903</v>
      </c>
      <c r="C27" s="202">
        <v>0</v>
      </c>
      <c r="D27" s="202">
        <v>0</v>
      </c>
      <c r="E27" s="587">
        <v>0</v>
      </c>
      <c r="F27" s="587">
        <v>0</v>
      </c>
      <c r="G27" s="587">
        <v>0</v>
      </c>
    </row>
    <row r="28" spans="1:33" ht="13.5" customHeight="1" x14ac:dyDescent="0.2">
      <c r="A28" s="247">
        <v>20</v>
      </c>
      <c r="B28" s="335" t="s">
        <v>904</v>
      </c>
      <c r="C28" s="202">
        <v>0</v>
      </c>
      <c r="D28" s="202">
        <v>0</v>
      </c>
      <c r="E28" s="587">
        <v>0</v>
      </c>
      <c r="F28" s="587">
        <v>0</v>
      </c>
      <c r="G28" s="587">
        <v>0</v>
      </c>
    </row>
    <row r="29" spans="1:33" ht="13.5" customHeight="1" x14ac:dyDescent="0.2">
      <c r="A29" s="1601" t="s">
        <v>17</v>
      </c>
      <c r="B29" s="1602"/>
      <c r="C29" s="582">
        <f>SUM(C9:C28)</f>
        <v>0</v>
      </c>
      <c r="D29" s="582">
        <f>SUM(D9:D28)</f>
        <v>0</v>
      </c>
      <c r="E29" s="583">
        <f>SUM(E9:E28)</f>
        <v>0</v>
      </c>
      <c r="F29" s="583">
        <f>SUM(F9:F28)</f>
        <v>0</v>
      </c>
      <c r="G29" s="583">
        <f>SUM(G9:G28)</f>
        <v>0</v>
      </c>
    </row>
    <row r="30" spans="1:33" ht="40.5" customHeight="1" x14ac:dyDescent="0.2">
      <c r="A30" s="1598" t="s">
        <v>926</v>
      </c>
      <c r="B30" s="1598"/>
      <c r="C30" s="1598"/>
      <c r="D30" s="1598"/>
      <c r="E30" s="1598"/>
      <c r="F30" s="1598"/>
      <c r="G30" s="1598"/>
    </row>
    <row r="31" spans="1:33" s="331" customFormat="1" ht="12.75" customHeight="1" x14ac:dyDescent="0.2">
      <c r="A31" s="377" t="s">
        <v>11</v>
      </c>
      <c r="G31" s="377"/>
    </row>
    <row r="32" spans="1:33" s="331" customFormat="1" ht="12.75" x14ac:dyDescent="0.2">
      <c r="A32" s="377"/>
      <c r="B32" s="377"/>
    </row>
    <row r="33" spans="1:10" x14ac:dyDescent="0.2">
      <c r="A33" s="377"/>
      <c r="C33" s="377"/>
      <c r="D33" s="377"/>
      <c r="E33" s="377" t="s">
        <v>13</v>
      </c>
      <c r="F33" s="377"/>
      <c r="G33" s="377"/>
      <c r="H33" s="377"/>
      <c r="I33" s="377"/>
      <c r="J33" s="377"/>
    </row>
    <row r="34" spans="1:10" x14ac:dyDescent="0.2">
      <c r="B34" s="377"/>
      <c r="C34" s="377"/>
      <c r="D34" s="377"/>
      <c r="E34" s="377" t="s">
        <v>86</v>
      </c>
      <c r="F34" s="377"/>
      <c r="G34" s="377"/>
      <c r="H34" s="377"/>
      <c r="I34" s="377"/>
      <c r="J34" s="377"/>
    </row>
  </sheetData>
  <mergeCells count="10">
    <mergeCell ref="B2:F2"/>
    <mergeCell ref="F1:G1"/>
    <mergeCell ref="E6:G6"/>
    <mergeCell ref="A30:G30"/>
    <mergeCell ref="A6:A7"/>
    <mergeCell ref="B6:B7"/>
    <mergeCell ref="C6:C7"/>
    <mergeCell ref="D6:D7"/>
    <mergeCell ref="A29:B29"/>
    <mergeCell ref="A3:G3"/>
  </mergeCells>
  <printOptions horizontalCentered="1"/>
  <pageMargins left="0.5" right="0.5" top="0.23622047244094499" bottom="0" header="0.31496062992126" footer="0.31496062992126"/>
  <pageSetup paperSize="9" scale="98"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AS65"/>
  <sheetViews>
    <sheetView view="pageBreakPreview" topLeftCell="A19" zoomScaleNormal="90" zoomScaleSheetLayoutView="100" workbookViewId="0">
      <selection activeCell="S30" sqref="S30"/>
    </sheetView>
  </sheetViews>
  <sheetFormatPr defaultColWidth="9.140625" defaultRowHeight="14.25" x14ac:dyDescent="0.2"/>
  <cols>
    <col min="1" max="1" width="4" style="553" customWidth="1"/>
    <col min="2" max="2" width="9.7109375" style="553" bestFit="1" customWidth="1"/>
    <col min="3" max="3" width="7.28515625" style="553" bestFit="1" customWidth="1"/>
    <col min="4" max="4" width="7.140625" style="553" bestFit="1" customWidth="1"/>
    <col min="5" max="5" width="5.5703125" style="553" bestFit="1" customWidth="1"/>
    <col min="6" max="6" width="5.42578125" style="553" bestFit="1" customWidth="1"/>
    <col min="7" max="7" width="7.28515625" style="553" bestFit="1" customWidth="1"/>
    <col min="8" max="8" width="7.140625" style="553" bestFit="1" customWidth="1"/>
    <col min="9" max="9" width="6.28515625" style="553" customWidth="1"/>
    <col min="10" max="10" width="4.85546875" style="553" bestFit="1" customWidth="1"/>
    <col min="11" max="11" width="7.28515625" style="553" bestFit="1" customWidth="1"/>
    <col min="12" max="12" width="7.140625" style="553" bestFit="1" customWidth="1"/>
    <col min="13" max="13" width="5.5703125" style="553" bestFit="1" customWidth="1"/>
    <col min="14" max="14" width="4.85546875" style="553" bestFit="1" customWidth="1"/>
    <col min="15" max="15" width="7.28515625" style="553" bestFit="1" customWidth="1"/>
    <col min="16" max="16" width="7.140625" style="553" bestFit="1" customWidth="1"/>
    <col min="17" max="17" width="5.5703125" style="553" bestFit="1" customWidth="1"/>
    <col min="18" max="18" width="4.85546875" style="553" bestFit="1" customWidth="1"/>
    <col min="19" max="19" width="7.28515625" style="553" bestFit="1" customWidth="1"/>
    <col min="20" max="20" width="7.140625" style="553" bestFit="1" customWidth="1"/>
    <col min="21" max="21" width="5.5703125" style="553" bestFit="1" customWidth="1"/>
    <col min="22" max="22" width="5.42578125" style="553" bestFit="1" customWidth="1"/>
    <col min="23" max="16384" width="9.140625" style="553"/>
  </cols>
  <sheetData>
    <row r="1" spans="1:23" s="331" customFormat="1" ht="15.75" x14ac:dyDescent="0.2">
      <c r="C1" s="384"/>
      <c r="D1" s="384"/>
      <c r="E1" s="384"/>
      <c r="F1" s="384"/>
      <c r="G1" s="384"/>
      <c r="H1" s="384"/>
      <c r="I1" s="410" t="s">
        <v>0</v>
      </c>
      <c r="J1" s="410"/>
      <c r="S1" s="428"/>
      <c r="T1" s="1259" t="s">
        <v>527</v>
      </c>
      <c r="U1" s="1259"/>
      <c r="V1" s="1259"/>
      <c r="W1" s="383"/>
    </row>
    <row r="2" spans="1:23" s="331" customFormat="1" ht="20.25" x14ac:dyDescent="0.2">
      <c r="E2" s="1192" t="s">
        <v>734</v>
      </c>
      <c r="F2" s="1192"/>
      <c r="G2" s="1192"/>
      <c r="H2" s="1192"/>
      <c r="I2" s="1192"/>
      <c r="J2" s="1192"/>
      <c r="K2" s="1192"/>
      <c r="L2" s="1192"/>
      <c r="M2" s="1192"/>
      <c r="N2" s="1192"/>
      <c r="O2" s="1192"/>
      <c r="P2" s="1192"/>
    </row>
    <row r="3" spans="1:23" ht="15.75" x14ac:dyDescent="0.2">
      <c r="A3" s="1285" t="s">
        <v>1011</v>
      </c>
      <c r="B3" s="1285"/>
      <c r="C3" s="1285"/>
      <c r="D3" s="1285"/>
      <c r="E3" s="1285"/>
      <c r="F3" s="1285"/>
      <c r="G3" s="1285"/>
      <c r="H3" s="1285"/>
      <c r="I3" s="1285"/>
      <c r="J3" s="1285"/>
      <c r="K3" s="1285"/>
      <c r="L3" s="1285"/>
      <c r="M3" s="1285"/>
      <c r="N3" s="1285"/>
      <c r="O3" s="1285"/>
      <c r="P3" s="1285"/>
      <c r="Q3" s="1285"/>
      <c r="R3" s="1285"/>
      <c r="S3" s="1285"/>
      <c r="T3" s="1285"/>
      <c r="U3" s="1285"/>
      <c r="V3" s="1285"/>
      <c r="W3" s="410"/>
    </row>
    <row r="4" spans="1:23" ht="15" x14ac:dyDescent="0.2">
      <c r="A4" s="555" t="s">
        <v>157</v>
      </c>
      <c r="B4" s="573"/>
    </row>
    <row r="5" spans="1:23" x14ac:dyDescent="0.2">
      <c r="B5" s="581"/>
    </row>
    <row r="6" spans="1:23" s="555" customFormat="1" ht="18" customHeight="1" x14ac:dyDescent="0.2">
      <c r="A6" s="1558" t="s">
        <v>74</v>
      </c>
      <c r="B6" s="1610" t="s">
        <v>3</v>
      </c>
      <c r="C6" s="1607" t="s">
        <v>679</v>
      </c>
      <c r="D6" s="1608"/>
      <c r="E6" s="1608"/>
      <c r="F6" s="1608"/>
      <c r="G6" s="1607" t="s">
        <v>683</v>
      </c>
      <c r="H6" s="1608"/>
      <c r="I6" s="1608"/>
      <c r="J6" s="1608"/>
      <c r="K6" s="1607" t="s">
        <v>684</v>
      </c>
      <c r="L6" s="1608"/>
      <c r="M6" s="1608"/>
      <c r="N6" s="1608"/>
      <c r="O6" s="1607" t="s">
        <v>685</v>
      </c>
      <c r="P6" s="1608"/>
      <c r="Q6" s="1608"/>
      <c r="R6" s="1608"/>
      <c r="S6" s="1607" t="s">
        <v>17</v>
      </c>
      <c r="T6" s="1608"/>
      <c r="U6" s="1608"/>
      <c r="V6" s="1608"/>
    </row>
    <row r="7" spans="1:23" s="557" customFormat="1" ht="29.25" customHeight="1" x14ac:dyDescent="0.2">
      <c r="A7" s="1558"/>
      <c r="B7" s="1610"/>
      <c r="C7" s="1605" t="s">
        <v>680</v>
      </c>
      <c r="D7" s="1607" t="s">
        <v>682</v>
      </c>
      <c r="E7" s="1608"/>
      <c r="F7" s="1609"/>
      <c r="G7" s="1605" t="s">
        <v>680</v>
      </c>
      <c r="H7" s="1607" t="s">
        <v>682</v>
      </c>
      <c r="I7" s="1608"/>
      <c r="J7" s="1609"/>
      <c r="K7" s="1605" t="s">
        <v>680</v>
      </c>
      <c r="L7" s="1607" t="s">
        <v>682</v>
      </c>
      <c r="M7" s="1608"/>
      <c r="N7" s="1609"/>
      <c r="O7" s="1605" t="s">
        <v>680</v>
      </c>
      <c r="P7" s="1607" t="s">
        <v>682</v>
      </c>
      <c r="Q7" s="1608"/>
      <c r="R7" s="1609"/>
      <c r="S7" s="1605" t="s">
        <v>680</v>
      </c>
      <c r="T7" s="1607" t="s">
        <v>682</v>
      </c>
      <c r="U7" s="1608"/>
      <c r="V7" s="1609"/>
    </row>
    <row r="8" spans="1:23" s="557" customFormat="1" ht="24.75" customHeight="1" x14ac:dyDescent="0.2">
      <c r="A8" s="1558"/>
      <c r="B8" s="1610"/>
      <c r="C8" s="1606"/>
      <c r="D8" s="621" t="s">
        <v>681</v>
      </c>
      <c r="E8" s="621" t="s">
        <v>198</v>
      </c>
      <c r="F8" s="621" t="s">
        <v>17</v>
      </c>
      <c r="G8" s="1606"/>
      <c r="H8" s="621" t="s">
        <v>681</v>
      </c>
      <c r="I8" s="621" t="s">
        <v>198</v>
      </c>
      <c r="J8" s="621" t="s">
        <v>17</v>
      </c>
      <c r="K8" s="1606"/>
      <c r="L8" s="621" t="s">
        <v>681</v>
      </c>
      <c r="M8" s="621" t="s">
        <v>198</v>
      </c>
      <c r="N8" s="621" t="s">
        <v>17</v>
      </c>
      <c r="O8" s="1606"/>
      <c r="P8" s="621" t="s">
        <v>681</v>
      </c>
      <c r="Q8" s="621" t="s">
        <v>198</v>
      </c>
      <c r="R8" s="621" t="s">
        <v>17</v>
      </c>
      <c r="S8" s="1606"/>
      <c r="T8" s="621" t="s">
        <v>681</v>
      </c>
      <c r="U8" s="621" t="s">
        <v>198</v>
      </c>
      <c r="V8" s="621" t="s">
        <v>17</v>
      </c>
    </row>
    <row r="9" spans="1:23" s="589" customFormat="1" ht="12.75" customHeight="1" x14ac:dyDescent="0.2">
      <c r="A9" s="622">
        <v>1</v>
      </c>
      <c r="B9" s="623">
        <v>2</v>
      </c>
      <c r="C9" s="623">
        <v>3</v>
      </c>
      <c r="D9" s="622">
        <v>4</v>
      </c>
      <c r="E9" s="623">
        <v>5</v>
      </c>
      <c r="F9" s="623">
        <v>6</v>
      </c>
      <c r="G9" s="622">
        <v>7</v>
      </c>
      <c r="H9" s="623">
        <v>8</v>
      </c>
      <c r="I9" s="623">
        <v>9</v>
      </c>
      <c r="J9" s="622">
        <v>10</v>
      </c>
      <c r="K9" s="623">
        <v>11</v>
      </c>
      <c r="L9" s="623">
        <v>12</v>
      </c>
      <c r="M9" s="622">
        <v>13</v>
      </c>
      <c r="N9" s="623">
        <v>14</v>
      </c>
      <c r="O9" s="623">
        <v>15</v>
      </c>
      <c r="P9" s="622">
        <v>16</v>
      </c>
      <c r="Q9" s="623">
        <v>17</v>
      </c>
      <c r="R9" s="623">
        <v>18</v>
      </c>
      <c r="S9" s="622">
        <v>19</v>
      </c>
      <c r="T9" s="623">
        <v>20</v>
      </c>
      <c r="U9" s="623">
        <v>21</v>
      </c>
      <c r="V9" s="622">
        <v>22</v>
      </c>
    </row>
    <row r="10" spans="1:23" ht="13.5" customHeight="1" x14ac:dyDescent="0.2">
      <c r="A10" s="368">
        <v>1</v>
      </c>
      <c r="B10" s="395" t="s">
        <v>885</v>
      </c>
      <c r="C10" s="368">
        <v>30</v>
      </c>
      <c r="D10" s="617">
        <f>C10*0.09</f>
        <v>2.6999999999999997</v>
      </c>
      <c r="E10" s="617">
        <f>C10*0.01</f>
        <v>0.3</v>
      </c>
      <c r="F10" s="617">
        <f>D10+E10</f>
        <v>2.9999999999999996</v>
      </c>
      <c r="G10" s="618">
        <v>0</v>
      </c>
      <c r="H10" s="617">
        <v>0</v>
      </c>
      <c r="I10" s="617">
        <v>0</v>
      </c>
      <c r="J10" s="617">
        <v>0</v>
      </c>
      <c r="K10" s="618">
        <v>0</v>
      </c>
      <c r="L10" s="617">
        <v>0</v>
      </c>
      <c r="M10" s="617">
        <v>0</v>
      </c>
      <c r="N10" s="617">
        <v>0</v>
      </c>
      <c r="O10" s="618">
        <v>0</v>
      </c>
      <c r="P10" s="617">
        <v>0</v>
      </c>
      <c r="Q10" s="617">
        <v>0</v>
      </c>
      <c r="R10" s="617">
        <v>0</v>
      </c>
      <c r="S10" s="618">
        <v>30</v>
      </c>
      <c r="T10" s="617">
        <v>2.6999999999999997</v>
      </c>
      <c r="U10" s="617">
        <v>0.3</v>
      </c>
      <c r="V10" s="617">
        <v>2.9999999999999996</v>
      </c>
    </row>
    <row r="11" spans="1:23" ht="13.5" customHeight="1" x14ac:dyDescent="0.2">
      <c r="A11" s="368">
        <v>2</v>
      </c>
      <c r="B11" s="395" t="s">
        <v>886</v>
      </c>
      <c r="C11" s="368">
        <v>0</v>
      </c>
      <c r="D11" s="617">
        <f t="shared" ref="D11:D29" si="0">C11*0.09</f>
        <v>0</v>
      </c>
      <c r="E11" s="617">
        <f t="shared" ref="E11:E29" si="1">C11*0.01</f>
        <v>0</v>
      </c>
      <c r="F11" s="617">
        <f t="shared" ref="F11:F29" si="2">D11+E11</f>
        <v>0</v>
      </c>
      <c r="G11" s="618">
        <v>0</v>
      </c>
      <c r="H11" s="617">
        <v>0</v>
      </c>
      <c r="I11" s="617">
        <v>0</v>
      </c>
      <c r="J11" s="617">
        <v>0</v>
      </c>
      <c r="K11" s="618">
        <v>0</v>
      </c>
      <c r="L11" s="617">
        <v>0</v>
      </c>
      <c r="M11" s="617">
        <v>0</v>
      </c>
      <c r="N11" s="617">
        <v>0</v>
      </c>
      <c r="O11" s="618">
        <v>0</v>
      </c>
      <c r="P11" s="617">
        <v>0</v>
      </c>
      <c r="Q11" s="617">
        <v>0</v>
      </c>
      <c r="R11" s="617">
        <v>0</v>
      </c>
      <c r="S11" s="618">
        <v>0</v>
      </c>
      <c r="T11" s="617">
        <v>0</v>
      </c>
      <c r="U11" s="617">
        <v>0</v>
      </c>
      <c r="V11" s="617">
        <v>0</v>
      </c>
    </row>
    <row r="12" spans="1:23" ht="13.5" customHeight="1" x14ac:dyDescent="0.2">
      <c r="A12" s="368">
        <v>3</v>
      </c>
      <c r="B12" s="395" t="s">
        <v>887</v>
      </c>
      <c r="C12" s="368">
        <v>15</v>
      </c>
      <c r="D12" s="617">
        <f t="shared" si="0"/>
        <v>1.3499999999999999</v>
      </c>
      <c r="E12" s="617">
        <f t="shared" si="1"/>
        <v>0.15</v>
      </c>
      <c r="F12" s="617">
        <f t="shared" si="2"/>
        <v>1.4999999999999998</v>
      </c>
      <c r="G12" s="618">
        <v>0</v>
      </c>
      <c r="H12" s="617">
        <v>0</v>
      </c>
      <c r="I12" s="617">
        <v>0</v>
      </c>
      <c r="J12" s="617">
        <v>0</v>
      </c>
      <c r="K12" s="618">
        <v>0</v>
      </c>
      <c r="L12" s="617">
        <v>0</v>
      </c>
      <c r="M12" s="617">
        <v>0</v>
      </c>
      <c r="N12" s="617">
        <v>0</v>
      </c>
      <c r="O12" s="618">
        <v>0</v>
      </c>
      <c r="P12" s="617">
        <v>0</v>
      </c>
      <c r="Q12" s="617">
        <v>0</v>
      </c>
      <c r="R12" s="617">
        <v>0</v>
      </c>
      <c r="S12" s="618">
        <v>15</v>
      </c>
      <c r="T12" s="617">
        <v>1.3499999999999999</v>
      </c>
      <c r="U12" s="617">
        <v>0.15</v>
      </c>
      <c r="V12" s="617">
        <v>1.4999999999999998</v>
      </c>
    </row>
    <row r="13" spans="1:23" ht="13.5" customHeight="1" x14ac:dyDescent="0.2">
      <c r="A13" s="368">
        <v>4</v>
      </c>
      <c r="B13" s="395" t="s">
        <v>888</v>
      </c>
      <c r="C13" s="368">
        <v>25</v>
      </c>
      <c r="D13" s="617">
        <f t="shared" si="0"/>
        <v>2.25</v>
      </c>
      <c r="E13" s="617">
        <f t="shared" si="1"/>
        <v>0.25</v>
      </c>
      <c r="F13" s="617">
        <f t="shared" si="2"/>
        <v>2.5</v>
      </c>
      <c r="G13" s="618">
        <v>0</v>
      </c>
      <c r="H13" s="617">
        <v>0</v>
      </c>
      <c r="I13" s="617">
        <v>0</v>
      </c>
      <c r="J13" s="617">
        <v>0</v>
      </c>
      <c r="K13" s="618">
        <v>0</v>
      </c>
      <c r="L13" s="617">
        <v>0</v>
      </c>
      <c r="M13" s="617">
        <v>0</v>
      </c>
      <c r="N13" s="617">
        <v>0</v>
      </c>
      <c r="O13" s="618">
        <v>0</v>
      </c>
      <c r="P13" s="617">
        <v>0</v>
      </c>
      <c r="Q13" s="617">
        <v>0</v>
      </c>
      <c r="R13" s="617">
        <v>0</v>
      </c>
      <c r="S13" s="618">
        <v>25</v>
      </c>
      <c r="T13" s="617">
        <v>2.25</v>
      </c>
      <c r="U13" s="617">
        <v>0.25</v>
      </c>
      <c r="V13" s="617">
        <v>2.5</v>
      </c>
    </row>
    <row r="14" spans="1:23" ht="13.5" customHeight="1" x14ac:dyDescent="0.2">
      <c r="A14" s="368">
        <v>5</v>
      </c>
      <c r="B14" s="395" t="s">
        <v>889</v>
      </c>
      <c r="C14" s="368">
        <v>27</v>
      </c>
      <c r="D14" s="617">
        <f t="shared" si="0"/>
        <v>2.4299999999999997</v>
      </c>
      <c r="E14" s="617">
        <f t="shared" si="1"/>
        <v>0.27</v>
      </c>
      <c r="F14" s="617">
        <f t="shared" si="2"/>
        <v>2.6999999999999997</v>
      </c>
      <c r="G14" s="618">
        <v>0</v>
      </c>
      <c r="H14" s="617">
        <v>0</v>
      </c>
      <c r="I14" s="617">
        <v>0</v>
      </c>
      <c r="J14" s="617">
        <v>0</v>
      </c>
      <c r="K14" s="618">
        <v>0</v>
      </c>
      <c r="L14" s="617">
        <v>0</v>
      </c>
      <c r="M14" s="617">
        <v>0</v>
      </c>
      <c r="N14" s="617">
        <v>0</v>
      </c>
      <c r="O14" s="618">
        <v>0</v>
      </c>
      <c r="P14" s="617">
        <v>0</v>
      </c>
      <c r="Q14" s="617">
        <v>0</v>
      </c>
      <c r="R14" s="617">
        <v>0</v>
      </c>
      <c r="S14" s="618">
        <v>27</v>
      </c>
      <c r="T14" s="617">
        <v>2.4299999999999997</v>
      </c>
      <c r="U14" s="617">
        <v>0.27</v>
      </c>
      <c r="V14" s="617">
        <v>2.6999999999999997</v>
      </c>
    </row>
    <row r="15" spans="1:23" ht="13.5" customHeight="1" x14ac:dyDescent="0.2">
      <c r="A15" s="368">
        <v>6</v>
      </c>
      <c r="B15" s="395" t="s">
        <v>890</v>
      </c>
      <c r="C15" s="368">
        <v>0</v>
      </c>
      <c r="D15" s="617">
        <f t="shared" si="0"/>
        <v>0</v>
      </c>
      <c r="E15" s="617">
        <f t="shared" si="1"/>
        <v>0</v>
      </c>
      <c r="F15" s="617">
        <f t="shared" si="2"/>
        <v>0</v>
      </c>
      <c r="G15" s="618">
        <v>0</v>
      </c>
      <c r="H15" s="617">
        <v>0</v>
      </c>
      <c r="I15" s="617">
        <v>0</v>
      </c>
      <c r="J15" s="617">
        <v>0</v>
      </c>
      <c r="K15" s="618">
        <v>0</v>
      </c>
      <c r="L15" s="617">
        <v>0</v>
      </c>
      <c r="M15" s="617">
        <v>0</v>
      </c>
      <c r="N15" s="617">
        <v>0</v>
      </c>
      <c r="O15" s="618">
        <v>0</v>
      </c>
      <c r="P15" s="617">
        <v>0</v>
      </c>
      <c r="Q15" s="617">
        <v>0</v>
      </c>
      <c r="R15" s="617">
        <v>0</v>
      </c>
      <c r="S15" s="618">
        <v>0</v>
      </c>
      <c r="T15" s="617">
        <v>0</v>
      </c>
      <c r="U15" s="617">
        <v>0</v>
      </c>
      <c r="V15" s="617">
        <v>0</v>
      </c>
    </row>
    <row r="16" spans="1:23" ht="13.5" customHeight="1" x14ac:dyDescent="0.2">
      <c r="A16" s="368">
        <v>7</v>
      </c>
      <c r="B16" s="395" t="s">
        <v>891</v>
      </c>
      <c r="C16" s="368">
        <v>22</v>
      </c>
      <c r="D16" s="617">
        <f t="shared" si="0"/>
        <v>1.98</v>
      </c>
      <c r="E16" s="617">
        <f t="shared" si="1"/>
        <v>0.22</v>
      </c>
      <c r="F16" s="617">
        <f t="shared" si="2"/>
        <v>2.2000000000000002</v>
      </c>
      <c r="G16" s="618">
        <v>0</v>
      </c>
      <c r="H16" s="617">
        <v>0</v>
      </c>
      <c r="I16" s="617">
        <v>0</v>
      </c>
      <c r="J16" s="617">
        <v>0</v>
      </c>
      <c r="K16" s="618">
        <v>0</v>
      </c>
      <c r="L16" s="617">
        <v>0</v>
      </c>
      <c r="M16" s="617">
        <v>0</v>
      </c>
      <c r="N16" s="617">
        <v>0</v>
      </c>
      <c r="O16" s="618">
        <v>0</v>
      </c>
      <c r="P16" s="617">
        <v>0</v>
      </c>
      <c r="Q16" s="617">
        <v>0</v>
      </c>
      <c r="R16" s="617">
        <v>0</v>
      </c>
      <c r="S16" s="618">
        <v>22</v>
      </c>
      <c r="T16" s="617">
        <v>1.98</v>
      </c>
      <c r="U16" s="617">
        <v>0.22</v>
      </c>
      <c r="V16" s="617">
        <v>2.2000000000000002</v>
      </c>
    </row>
    <row r="17" spans="1:45" ht="13.5" customHeight="1" x14ac:dyDescent="0.2">
      <c r="A17" s="368">
        <v>8</v>
      </c>
      <c r="B17" s="395" t="s">
        <v>892</v>
      </c>
      <c r="C17" s="368">
        <v>0</v>
      </c>
      <c r="D17" s="617">
        <f t="shared" si="0"/>
        <v>0</v>
      </c>
      <c r="E17" s="617">
        <f t="shared" si="1"/>
        <v>0</v>
      </c>
      <c r="F17" s="617">
        <f t="shared" si="2"/>
        <v>0</v>
      </c>
      <c r="G17" s="618">
        <v>0</v>
      </c>
      <c r="H17" s="617">
        <v>0</v>
      </c>
      <c r="I17" s="617">
        <v>0</v>
      </c>
      <c r="J17" s="617">
        <v>0</v>
      </c>
      <c r="K17" s="618">
        <v>0</v>
      </c>
      <c r="L17" s="617">
        <v>0</v>
      </c>
      <c r="M17" s="617">
        <v>0</v>
      </c>
      <c r="N17" s="617">
        <v>0</v>
      </c>
      <c r="O17" s="618">
        <v>0</v>
      </c>
      <c r="P17" s="617">
        <v>0</v>
      </c>
      <c r="Q17" s="617">
        <v>0</v>
      </c>
      <c r="R17" s="617">
        <v>0</v>
      </c>
      <c r="S17" s="618">
        <v>0</v>
      </c>
      <c r="T17" s="617">
        <v>0</v>
      </c>
      <c r="U17" s="617">
        <v>0</v>
      </c>
      <c r="V17" s="617">
        <v>0</v>
      </c>
    </row>
    <row r="18" spans="1:45" ht="13.5" customHeight="1" x14ac:dyDescent="0.2">
      <c r="A18" s="368">
        <v>9</v>
      </c>
      <c r="B18" s="395" t="s">
        <v>893</v>
      </c>
      <c r="C18" s="368">
        <v>22</v>
      </c>
      <c r="D18" s="617">
        <f t="shared" si="0"/>
        <v>1.98</v>
      </c>
      <c r="E18" s="617">
        <f t="shared" si="1"/>
        <v>0.22</v>
      </c>
      <c r="F18" s="617">
        <f t="shared" si="2"/>
        <v>2.2000000000000002</v>
      </c>
      <c r="G18" s="618">
        <v>0</v>
      </c>
      <c r="H18" s="617">
        <v>0</v>
      </c>
      <c r="I18" s="617">
        <v>0</v>
      </c>
      <c r="J18" s="617">
        <v>0</v>
      </c>
      <c r="K18" s="618">
        <v>0</v>
      </c>
      <c r="L18" s="617">
        <v>0</v>
      </c>
      <c r="M18" s="617">
        <v>0</v>
      </c>
      <c r="N18" s="617">
        <v>0</v>
      </c>
      <c r="O18" s="618">
        <v>0</v>
      </c>
      <c r="P18" s="617">
        <v>0</v>
      </c>
      <c r="Q18" s="617">
        <v>0</v>
      </c>
      <c r="R18" s="617">
        <v>0</v>
      </c>
      <c r="S18" s="618">
        <v>22</v>
      </c>
      <c r="T18" s="617">
        <v>1.98</v>
      </c>
      <c r="U18" s="617">
        <v>0.22</v>
      </c>
      <c r="V18" s="617">
        <v>2.2000000000000002</v>
      </c>
    </row>
    <row r="19" spans="1:45" ht="13.5" customHeight="1" x14ac:dyDescent="0.2">
      <c r="A19" s="368">
        <v>10</v>
      </c>
      <c r="B19" s="395" t="s">
        <v>894</v>
      </c>
      <c r="C19" s="368">
        <v>25</v>
      </c>
      <c r="D19" s="617">
        <f t="shared" si="0"/>
        <v>2.25</v>
      </c>
      <c r="E19" s="617">
        <f t="shared" si="1"/>
        <v>0.25</v>
      </c>
      <c r="F19" s="617">
        <f t="shared" si="2"/>
        <v>2.5</v>
      </c>
      <c r="G19" s="618">
        <v>0</v>
      </c>
      <c r="H19" s="617">
        <v>0</v>
      </c>
      <c r="I19" s="617">
        <v>0</v>
      </c>
      <c r="J19" s="617">
        <v>0</v>
      </c>
      <c r="K19" s="618">
        <v>0</v>
      </c>
      <c r="L19" s="617">
        <v>0</v>
      </c>
      <c r="M19" s="617">
        <v>0</v>
      </c>
      <c r="N19" s="617">
        <v>0</v>
      </c>
      <c r="O19" s="618">
        <v>0</v>
      </c>
      <c r="P19" s="617">
        <v>0</v>
      </c>
      <c r="Q19" s="617">
        <v>0</v>
      </c>
      <c r="R19" s="617">
        <v>0</v>
      </c>
      <c r="S19" s="618">
        <v>25</v>
      </c>
      <c r="T19" s="617">
        <v>2.25</v>
      </c>
      <c r="U19" s="617">
        <v>0.25</v>
      </c>
      <c r="V19" s="617">
        <v>2.5</v>
      </c>
    </row>
    <row r="20" spans="1:45" ht="13.5" customHeight="1" x14ac:dyDescent="0.2">
      <c r="A20" s="368">
        <v>11</v>
      </c>
      <c r="B20" s="395" t="s">
        <v>895</v>
      </c>
      <c r="C20" s="368">
        <v>0</v>
      </c>
      <c r="D20" s="617">
        <f t="shared" si="0"/>
        <v>0</v>
      </c>
      <c r="E20" s="617">
        <f t="shared" si="1"/>
        <v>0</v>
      </c>
      <c r="F20" s="617">
        <f t="shared" si="2"/>
        <v>0</v>
      </c>
      <c r="G20" s="618">
        <v>0</v>
      </c>
      <c r="H20" s="617">
        <v>0</v>
      </c>
      <c r="I20" s="617">
        <v>0</v>
      </c>
      <c r="J20" s="617">
        <v>0</v>
      </c>
      <c r="K20" s="618">
        <v>0</v>
      </c>
      <c r="L20" s="617">
        <v>0</v>
      </c>
      <c r="M20" s="617">
        <v>0</v>
      </c>
      <c r="N20" s="617">
        <v>0</v>
      </c>
      <c r="O20" s="618">
        <v>0</v>
      </c>
      <c r="P20" s="617">
        <v>0</v>
      </c>
      <c r="Q20" s="617">
        <v>0</v>
      </c>
      <c r="R20" s="617">
        <v>0</v>
      </c>
      <c r="S20" s="618">
        <v>0</v>
      </c>
      <c r="T20" s="617">
        <v>0</v>
      </c>
      <c r="U20" s="617">
        <v>0</v>
      </c>
      <c r="V20" s="617">
        <v>0</v>
      </c>
    </row>
    <row r="21" spans="1:45" ht="13.5" customHeight="1" x14ac:dyDescent="0.2">
      <c r="A21" s="368">
        <v>12</v>
      </c>
      <c r="B21" s="395" t="s">
        <v>896</v>
      </c>
      <c r="C21" s="368">
        <v>0</v>
      </c>
      <c r="D21" s="617">
        <f t="shared" si="0"/>
        <v>0</v>
      </c>
      <c r="E21" s="617">
        <f t="shared" si="1"/>
        <v>0</v>
      </c>
      <c r="F21" s="617">
        <f t="shared" si="2"/>
        <v>0</v>
      </c>
      <c r="G21" s="618">
        <v>0</v>
      </c>
      <c r="H21" s="617">
        <v>0</v>
      </c>
      <c r="I21" s="617">
        <v>0</v>
      </c>
      <c r="J21" s="617">
        <v>0</v>
      </c>
      <c r="K21" s="618">
        <v>0</v>
      </c>
      <c r="L21" s="617">
        <v>0</v>
      </c>
      <c r="M21" s="617">
        <v>0</v>
      </c>
      <c r="N21" s="617">
        <v>0</v>
      </c>
      <c r="O21" s="618">
        <v>0</v>
      </c>
      <c r="P21" s="617">
        <v>0</v>
      </c>
      <c r="Q21" s="617">
        <v>0</v>
      </c>
      <c r="R21" s="617">
        <v>0</v>
      </c>
      <c r="S21" s="618">
        <v>0</v>
      </c>
      <c r="T21" s="617">
        <v>0</v>
      </c>
      <c r="U21" s="617">
        <v>0</v>
      </c>
      <c r="V21" s="617">
        <v>0</v>
      </c>
    </row>
    <row r="22" spans="1:45" ht="13.5" customHeight="1" x14ac:dyDescent="0.2">
      <c r="A22" s="368">
        <v>13</v>
      </c>
      <c r="B22" s="395" t="s">
        <v>897</v>
      </c>
      <c r="C22" s="368">
        <v>14</v>
      </c>
      <c r="D22" s="617">
        <f t="shared" si="0"/>
        <v>1.26</v>
      </c>
      <c r="E22" s="617">
        <f t="shared" si="1"/>
        <v>0.14000000000000001</v>
      </c>
      <c r="F22" s="617">
        <f t="shared" si="2"/>
        <v>1.4</v>
      </c>
      <c r="G22" s="618">
        <v>0</v>
      </c>
      <c r="H22" s="617">
        <v>0</v>
      </c>
      <c r="I22" s="617">
        <v>0</v>
      </c>
      <c r="J22" s="617">
        <v>0</v>
      </c>
      <c r="K22" s="618">
        <v>0</v>
      </c>
      <c r="L22" s="617">
        <v>0</v>
      </c>
      <c r="M22" s="617">
        <v>0</v>
      </c>
      <c r="N22" s="617">
        <v>0</v>
      </c>
      <c r="O22" s="618">
        <v>0</v>
      </c>
      <c r="P22" s="617">
        <v>0</v>
      </c>
      <c r="Q22" s="617">
        <v>0</v>
      </c>
      <c r="R22" s="617">
        <v>0</v>
      </c>
      <c r="S22" s="618">
        <v>14</v>
      </c>
      <c r="T22" s="617">
        <v>1.26</v>
      </c>
      <c r="U22" s="617">
        <v>0.14000000000000001</v>
      </c>
      <c r="V22" s="617">
        <v>1.4</v>
      </c>
    </row>
    <row r="23" spans="1:45" ht="13.5" customHeight="1" x14ac:dyDescent="0.2">
      <c r="A23" s="368">
        <v>14</v>
      </c>
      <c r="B23" s="395" t="s">
        <v>898</v>
      </c>
      <c r="C23" s="368">
        <v>0</v>
      </c>
      <c r="D23" s="617">
        <f t="shared" si="0"/>
        <v>0</v>
      </c>
      <c r="E23" s="617">
        <f t="shared" si="1"/>
        <v>0</v>
      </c>
      <c r="F23" s="617">
        <f t="shared" si="2"/>
        <v>0</v>
      </c>
      <c r="G23" s="618">
        <v>0</v>
      </c>
      <c r="H23" s="617">
        <v>0</v>
      </c>
      <c r="I23" s="617">
        <v>0</v>
      </c>
      <c r="J23" s="617">
        <v>0</v>
      </c>
      <c r="K23" s="618">
        <v>0</v>
      </c>
      <c r="L23" s="617">
        <v>0</v>
      </c>
      <c r="M23" s="617">
        <v>0</v>
      </c>
      <c r="N23" s="617">
        <v>0</v>
      </c>
      <c r="O23" s="618">
        <v>0</v>
      </c>
      <c r="P23" s="617">
        <v>0</v>
      </c>
      <c r="Q23" s="617">
        <v>0</v>
      </c>
      <c r="R23" s="617">
        <v>0</v>
      </c>
      <c r="S23" s="618">
        <v>0</v>
      </c>
      <c r="T23" s="617">
        <v>0</v>
      </c>
      <c r="U23" s="617">
        <v>0</v>
      </c>
      <c r="V23" s="617">
        <v>0</v>
      </c>
    </row>
    <row r="24" spans="1:45" ht="13.5" customHeight="1" x14ac:dyDescent="0.2">
      <c r="A24" s="368">
        <v>15</v>
      </c>
      <c r="B24" s="395" t="s">
        <v>899</v>
      </c>
      <c r="C24" s="368">
        <v>17</v>
      </c>
      <c r="D24" s="617">
        <f t="shared" si="0"/>
        <v>1.53</v>
      </c>
      <c r="E24" s="617">
        <f t="shared" si="1"/>
        <v>0.17</v>
      </c>
      <c r="F24" s="617">
        <f t="shared" si="2"/>
        <v>1.7</v>
      </c>
      <c r="G24" s="618">
        <v>0</v>
      </c>
      <c r="H24" s="617">
        <v>0</v>
      </c>
      <c r="I24" s="617">
        <v>0</v>
      </c>
      <c r="J24" s="617">
        <v>0</v>
      </c>
      <c r="K24" s="618">
        <v>0</v>
      </c>
      <c r="L24" s="617">
        <v>0</v>
      </c>
      <c r="M24" s="617">
        <v>0</v>
      </c>
      <c r="N24" s="617">
        <v>0</v>
      </c>
      <c r="O24" s="618">
        <v>0</v>
      </c>
      <c r="P24" s="617">
        <v>0</v>
      </c>
      <c r="Q24" s="617">
        <v>0</v>
      </c>
      <c r="R24" s="617">
        <v>0</v>
      </c>
      <c r="S24" s="618">
        <v>17</v>
      </c>
      <c r="T24" s="617">
        <v>1.53</v>
      </c>
      <c r="U24" s="617">
        <v>0.17</v>
      </c>
      <c r="V24" s="617">
        <v>1.7</v>
      </c>
    </row>
    <row r="25" spans="1:45" ht="13.5" customHeight="1" x14ac:dyDescent="0.2">
      <c r="A25" s="368">
        <v>16</v>
      </c>
      <c r="B25" s="395" t="s">
        <v>900</v>
      </c>
      <c r="C25" s="368">
        <v>7</v>
      </c>
      <c r="D25" s="617">
        <f t="shared" si="0"/>
        <v>0.63</v>
      </c>
      <c r="E25" s="617">
        <f t="shared" si="1"/>
        <v>7.0000000000000007E-2</v>
      </c>
      <c r="F25" s="617">
        <f t="shared" si="2"/>
        <v>0.7</v>
      </c>
      <c r="G25" s="618">
        <v>0</v>
      </c>
      <c r="H25" s="617">
        <v>0</v>
      </c>
      <c r="I25" s="617">
        <v>0</v>
      </c>
      <c r="J25" s="617">
        <v>0</v>
      </c>
      <c r="K25" s="618">
        <v>0</v>
      </c>
      <c r="L25" s="617">
        <v>0</v>
      </c>
      <c r="M25" s="617">
        <v>0</v>
      </c>
      <c r="N25" s="617">
        <v>0</v>
      </c>
      <c r="O25" s="618">
        <v>0</v>
      </c>
      <c r="P25" s="617">
        <v>0</v>
      </c>
      <c r="Q25" s="617">
        <v>0</v>
      </c>
      <c r="R25" s="617">
        <v>0</v>
      </c>
      <c r="S25" s="618">
        <v>7</v>
      </c>
      <c r="T25" s="617">
        <v>0.63</v>
      </c>
      <c r="U25" s="617">
        <v>7.0000000000000007E-2</v>
      </c>
      <c r="V25" s="617">
        <v>0.7</v>
      </c>
    </row>
    <row r="26" spans="1:45" ht="13.5" customHeight="1" x14ac:dyDescent="0.2">
      <c r="A26" s="368">
        <v>17</v>
      </c>
      <c r="B26" s="395" t="s">
        <v>901</v>
      </c>
      <c r="C26" s="368">
        <v>0</v>
      </c>
      <c r="D26" s="617">
        <f t="shared" si="0"/>
        <v>0</v>
      </c>
      <c r="E26" s="617">
        <f t="shared" si="1"/>
        <v>0</v>
      </c>
      <c r="F26" s="617">
        <f t="shared" si="2"/>
        <v>0</v>
      </c>
      <c r="G26" s="618">
        <v>0</v>
      </c>
      <c r="H26" s="617">
        <v>0</v>
      </c>
      <c r="I26" s="617">
        <v>0</v>
      </c>
      <c r="J26" s="617">
        <v>0</v>
      </c>
      <c r="K26" s="618">
        <v>0</v>
      </c>
      <c r="L26" s="617">
        <v>0</v>
      </c>
      <c r="M26" s="617">
        <v>0</v>
      </c>
      <c r="N26" s="617">
        <v>0</v>
      </c>
      <c r="O26" s="618">
        <v>0</v>
      </c>
      <c r="P26" s="617">
        <v>0</v>
      </c>
      <c r="Q26" s="617">
        <v>0</v>
      </c>
      <c r="R26" s="617">
        <v>0</v>
      </c>
      <c r="S26" s="618">
        <v>0</v>
      </c>
      <c r="T26" s="617">
        <v>0</v>
      </c>
      <c r="U26" s="617">
        <v>0</v>
      </c>
      <c r="V26" s="617">
        <v>0</v>
      </c>
    </row>
    <row r="27" spans="1:45" ht="13.5" customHeight="1" x14ac:dyDescent="0.2">
      <c r="A27" s="368">
        <v>18</v>
      </c>
      <c r="B27" s="395" t="s">
        <v>902</v>
      </c>
      <c r="C27" s="368">
        <v>23</v>
      </c>
      <c r="D27" s="617">
        <f t="shared" si="0"/>
        <v>2.0699999999999998</v>
      </c>
      <c r="E27" s="617">
        <f t="shared" si="1"/>
        <v>0.23</v>
      </c>
      <c r="F27" s="617">
        <f t="shared" si="2"/>
        <v>2.2999999999999998</v>
      </c>
      <c r="G27" s="618">
        <v>0</v>
      </c>
      <c r="H27" s="617">
        <v>0</v>
      </c>
      <c r="I27" s="617">
        <v>0</v>
      </c>
      <c r="J27" s="617">
        <v>0</v>
      </c>
      <c r="K27" s="618">
        <v>0</v>
      </c>
      <c r="L27" s="617">
        <v>0</v>
      </c>
      <c r="M27" s="617">
        <v>0</v>
      </c>
      <c r="N27" s="617">
        <v>0</v>
      </c>
      <c r="O27" s="618">
        <v>0</v>
      </c>
      <c r="P27" s="617">
        <v>0</v>
      </c>
      <c r="Q27" s="617">
        <v>0</v>
      </c>
      <c r="R27" s="617">
        <v>0</v>
      </c>
      <c r="S27" s="618">
        <v>23</v>
      </c>
      <c r="T27" s="617">
        <v>2.0699999999999998</v>
      </c>
      <c r="U27" s="617">
        <v>0.23</v>
      </c>
      <c r="V27" s="617">
        <v>2.2999999999999998</v>
      </c>
    </row>
    <row r="28" spans="1:45" s="561" customFormat="1" ht="13.5" customHeight="1" x14ac:dyDescent="0.2">
      <c r="A28" s="368">
        <v>19</v>
      </c>
      <c r="B28" s="395" t="s">
        <v>903</v>
      </c>
      <c r="C28" s="368">
        <v>2</v>
      </c>
      <c r="D28" s="617">
        <f t="shared" si="0"/>
        <v>0.18</v>
      </c>
      <c r="E28" s="617">
        <f t="shared" si="1"/>
        <v>0.02</v>
      </c>
      <c r="F28" s="617">
        <f t="shared" si="2"/>
        <v>0.19999999999999998</v>
      </c>
      <c r="G28" s="618">
        <v>0</v>
      </c>
      <c r="H28" s="617">
        <v>0</v>
      </c>
      <c r="I28" s="617">
        <v>0</v>
      </c>
      <c r="J28" s="617">
        <v>0</v>
      </c>
      <c r="K28" s="618">
        <v>0</v>
      </c>
      <c r="L28" s="617">
        <v>0</v>
      </c>
      <c r="M28" s="617">
        <v>0</v>
      </c>
      <c r="N28" s="617">
        <v>0</v>
      </c>
      <c r="O28" s="618">
        <v>0</v>
      </c>
      <c r="P28" s="617">
        <v>0</v>
      </c>
      <c r="Q28" s="617">
        <v>0</v>
      </c>
      <c r="R28" s="617">
        <v>0</v>
      </c>
      <c r="S28" s="618">
        <v>2</v>
      </c>
      <c r="T28" s="617">
        <v>0.18</v>
      </c>
      <c r="U28" s="617">
        <v>0.02</v>
      </c>
      <c r="V28" s="617">
        <v>0.19999999999999998</v>
      </c>
      <c r="W28" s="560"/>
      <c r="X28" s="560"/>
      <c r="Y28" s="560"/>
      <c r="Z28" s="560"/>
      <c r="AA28" s="560"/>
      <c r="AB28" s="560"/>
      <c r="AC28" s="560"/>
      <c r="AD28" s="560"/>
      <c r="AE28" s="560"/>
      <c r="AF28" s="560"/>
      <c r="AG28" s="560"/>
      <c r="AH28" s="560"/>
      <c r="AI28" s="560"/>
      <c r="AJ28" s="560"/>
      <c r="AK28" s="560"/>
      <c r="AL28" s="560"/>
      <c r="AM28" s="560"/>
      <c r="AN28" s="560"/>
      <c r="AO28" s="560"/>
      <c r="AP28" s="560"/>
      <c r="AQ28" s="560"/>
      <c r="AR28" s="560"/>
      <c r="AS28" s="560"/>
    </row>
    <row r="29" spans="1:45" ht="13.5" customHeight="1" x14ac:dyDescent="0.2">
      <c r="A29" s="368">
        <v>20</v>
      </c>
      <c r="B29" s="395" t="s">
        <v>904</v>
      </c>
      <c r="C29" s="368">
        <v>42</v>
      </c>
      <c r="D29" s="617">
        <f t="shared" si="0"/>
        <v>3.78</v>
      </c>
      <c r="E29" s="617">
        <f t="shared" si="1"/>
        <v>0.42</v>
      </c>
      <c r="F29" s="617">
        <f t="shared" si="2"/>
        <v>4.2</v>
      </c>
      <c r="G29" s="618">
        <v>0</v>
      </c>
      <c r="H29" s="617">
        <v>0</v>
      </c>
      <c r="I29" s="617">
        <v>0</v>
      </c>
      <c r="J29" s="617">
        <v>0</v>
      </c>
      <c r="K29" s="618">
        <v>0</v>
      </c>
      <c r="L29" s="617">
        <v>0</v>
      </c>
      <c r="M29" s="617">
        <v>0</v>
      </c>
      <c r="N29" s="617">
        <v>0</v>
      </c>
      <c r="O29" s="618">
        <v>0</v>
      </c>
      <c r="P29" s="617">
        <v>0</v>
      </c>
      <c r="Q29" s="617">
        <v>0</v>
      </c>
      <c r="R29" s="617">
        <v>0</v>
      </c>
      <c r="S29" s="618">
        <v>42</v>
      </c>
      <c r="T29" s="617">
        <v>3.78</v>
      </c>
      <c r="U29" s="617">
        <v>0.42</v>
      </c>
      <c r="V29" s="617">
        <v>4.2</v>
      </c>
    </row>
    <row r="30" spans="1:45" ht="13.5" customHeight="1" x14ac:dyDescent="0.2">
      <c r="A30" s="1595" t="s">
        <v>17</v>
      </c>
      <c r="B30" s="1596"/>
      <c r="C30" s="570">
        <f>SUM(C10:C29)</f>
        <v>271</v>
      </c>
      <c r="D30" s="570">
        <f t="shared" ref="D30:V30" si="3">SUM(D10:D29)</f>
        <v>24.390000000000004</v>
      </c>
      <c r="E30" s="570">
        <f t="shared" si="3"/>
        <v>2.7099999999999995</v>
      </c>
      <c r="F30" s="619">
        <f t="shared" si="3"/>
        <v>27.099999999999994</v>
      </c>
      <c r="G30" s="620">
        <f t="shared" si="3"/>
        <v>0</v>
      </c>
      <c r="H30" s="619">
        <f t="shared" si="3"/>
        <v>0</v>
      </c>
      <c r="I30" s="619">
        <f t="shared" si="3"/>
        <v>0</v>
      </c>
      <c r="J30" s="619">
        <f t="shared" si="3"/>
        <v>0</v>
      </c>
      <c r="K30" s="620">
        <f>SUM(K10:K29)</f>
        <v>0</v>
      </c>
      <c r="L30" s="619">
        <f t="shared" si="3"/>
        <v>0</v>
      </c>
      <c r="M30" s="619">
        <f t="shared" si="3"/>
        <v>0</v>
      </c>
      <c r="N30" s="619">
        <f t="shared" si="3"/>
        <v>0</v>
      </c>
      <c r="O30" s="620">
        <f>SUM(O10:O29)</f>
        <v>0</v>
      </c>
      <c r="P30" s="619">
        <f t="shared" si="3"/>
        <v>0</v>
      </c>
      <c r="Q30" s="619">
        <f t="shared" si="3"/>
        <v>0</v>
      </c>
      <c r="R30" s="619">
        <f t="shared" si="3"/>
        <v>0</v>
      </c>
      <c r="S30" s="983">
        <f t="shared" si="3"/>
        <v>271</v>
      </c>
      <c r="T30" s="619">
        <f t="shared" si="3"/>
        <v>24.390000000000004</v>
      </c>
      <c r="U30" s="619">
        <f t="shared" si="3"/>
        <v>2.7099999999999995</v>
      </c>
      <c r="V30" s="619">
        <f t="shared" si="3"/>
        <v>27.099999999999994</v>
      </c>
    </row>
    <row r="32" spans="1:45" s="331" customFormat="1" ht="12.75" x14ac:dyDescent="0.2">
      <c r="A32" s="377" t="s">
        <v>11</v>
      </c>
      <c r="C32" s="186"/>
      <c r="G32" s="377"/>
      <c r="H32" s="377"/>
      <c r="K32" s="377"/>
      <c r="L32" s="377"/>
      <c r="M32" s="377"/>
      <c r="N32" s="377"/>
      <c r="O32" s="377"/>
      <c r="P32" s="377"/>
      <c r="Q32" s="377"/>
      <c r="R32" s="377"/>
      <c r="S32" s="166"/>
      <c r="T32" s="1065"/>
      <c r="U32" s="1065"/>
      <c r="V32" s="166"/>
    </row>
    <row r="33" spans="1:22" s="331" customFormat="1" ht="12.75" customHeight="1" x14ac:dyDescent="0.2">
      <c r="C33" s="186"/>
      <c r="K33" s="1282" t="s">
        <v>13</v>
      </c>
      <c r="L33" s="1282"/>
      <c r="M33" s="1282"/>
      <c r="N33" s="1282"/>
      <c r="O33" s="1282"/>
      <c r="P33" s="1282"/>
      <c r="Q33" s="1282"/>
      <c r="R33" s="1282"/>
      <c r="S33" s="1282"/>
      <c r="T33" s="1282"/>
      <c r="U33" s="1282"/>
      <c r="V33" s="1282"/>
    </row>
    <row r="34" spans="1:22" s="331" customFormat="1" ht="12.75" customHeight="1" x14ac:dyDescent="0.2">
      <c r="A34" s="288"/>
      <c r="B34" s="175"/>
      <c r="C34" s="175"/>
      <c r="D34" s="175"/>
      <c r="E34" s="175"/>
      <c r="F34" s="175"/>
      <c r="G34" s="392"/>
      <c r="H34" s="392"/>
      <c r="I34" s="379"/>
      <c r="J34" s="1282" t="s">
        <v>86</v>
      </c>
      <c r="K34" s="1282"/>
      <c r="L34" s="1282"/>
      <c r="M34" s="1282"/>
      <c r="N34" s="1282"/>
      <c r="O34" s="1282"/>
      <c r="P34" s="1282"/>
      <c r="Q34" s="1282"/>
      <c r="R34" s="1282"/>
      <c r="S34" s="1282"/>
      <c r="T34" s="1282"/>
      <c r="U34" s="1282"/>
      <c r="V34" s="1282"/>
    </row>
    <row r="35" spans="1:22" s="331" customFormat="1" ht="12.75" x14ac:dyDescent="0.2">
      <c r="A35" s="546"/>
      <c r="B35" s="332"/>
      <c r="C35" s="175"/>
      <c r="D35" s="379"/>
      <c r="E35" s="175"/>
      <c r="F35" s="175"/>
      <c r="G35" s="379"/>
      <c r="H35" s="379"/>
      <c r="I35" s="379"/>
      <c r="K35" s="377"/>
      <c r="L35" s="377"/>
      <c r="M35" s="377"/>
      <c r="N35" s="377"/>
      <c r="O35" s="377"/>
      <c r="P35" s="377"/>
      <c r="Q35" s="1140"/>
      <c r="R35" s="1140"/>
      <c r="S35" s="1140"/>
      <c r="T35" s="1140"/>
      <c r="U35" s="1140"/>
      <c r="V35" s="1140"/>
    </row>
    <row r="36" spans="1:22" x14ac:dyDescent="0.2">
      <c r="A36" s="288"/>
      <c r="B36" s="560"/>
      <c r="C36" s="175"/>
      <c r="D36" s="581"/>
      <c r="E36" s="560"/>
      <c r="F36" s="560"/>
      <c r="G36" s="560"/>
      <c r="H36" s="560"/>
      <c r="I36" s="560"/>
    </row>
    <row r="37" spans="1:22" ht="15" x14ac:dyDescent="0.2">
      <c r="A37" s="590"/>
      <c r="B37" s="560"/>
      <c r="C37" s="560"/>
      <c r="D37" s="581"/>
      <c r="E37" s="560"/>
      <c r="F37" s="560"/>
      <c r="G37" s="560"/>
      <c r="H37" s="560"/>
      <c r="I37" s="560"/>
    </row>
    <row r="38" spans="1:22" ht="15.75" x14ac:dyDescent="0.2">
      <c r="A38" s="591"/>
      <c r="B38" s="592"/>
      <c r="C38" s="560"/>
      <c r="D38" s="560"/>
      <c r="E38" s="560"/>
      <c r="F38" s="560"/>
      <c r="G38" s="560"/>
      <c r="H38" s="560"/>
      <c r="I38" s="560"/>
    </row>
    <row r="39" spans="1:22" ht="15.75" x14ac:dyDescent="0.2">
      <c r="A39" s="592"/>
      <c r="B39" s="593"/>
      <c r="C39" s="560"/>
      <c r="D39" s="560"/>
      <c r="E39" s="560"/>
      <c r="F39" s="560"/>
      <c r="G39" s="560"/>
      <c r="H39" s="560"/>
      <c r="I39" s="560"/>
    </row>
    <row r="40" spans="1:22" ht="15" x14ac:dyDescent="0.2">
      <c r="A40" s="580"/>
      <c r="B40" s="560"/>
      <c r="C40" s="560"/>
      <c r="D40" s="560"/>
      <c r="E40" s="560"/>
      <c r="F40" s="560"/>
      <c r="G40" s="560"/>
      <c r="H40" s="560"/>
      <c r="I40" s="560"/>
    </row>
    <row r="41" spans="1:22" x14ac:dyDescent="0.2">
      <c r="A41" s="560"/>
      <c r="B41" s="560"/>
      <c r="C41" s="560"/>
      <c r="D41" s="560"/>
      <c r="E41" s="560"/>
      <c r="F41" s="560"/>
      <c r="G41" s="560"/>
      <c r="H41" s="560"/>
      <c r="I41" s="560"/>
    </row>
    <row r="42" spans="1:22" x14ac:dyDescent="0.2">
      <c r="A42" s="560"/>
      <c r="B42" s="560"/>
      <c r="C42" s="560"/>
      <c r="D42" s="560"/>
      <c r="E42" s="560"/>
      <c r="F42" s="560"/>
      <c r="G42" s="560"/>
      <c r="H42" s="560"/>
      <c r="I42" s="560"/>
    </row>
    <row r="43" spans="1:22" x14ac:dyDescent="0.2">
      <c r="A43" s="560"/>
      <c r="B43" s="560"/>
      <c r="C43" s="560"/>
      <c r="D43" s="560"/>
      <c r="E43" s="560"/>
      <c r="F43" s="560"/>
      <c r="G43" s="560"/>
      <c r="H43" s="560"/>
      <c r="I43" s="560"/>
    </row>
    <row r="44" spans="1:22" ht="15.75" x14ac:dyDescent="0.2">
      <c r="A44" s="594"/>
      <c r="B44" s="595"/>
      <c r="C44" s="595"/>
      <c r="D44" s="596"/>
      <c r="E44" s="597"/>
      <c r="F44" s="595"/>
      <c r="G44" s="598"/>
      <c r="H44" s="560"/>
      <c r="I44" s="560"/>
    </row>
    <row r="45" spans="1:22" ht="15.75" x14ac:dyDescent="0.2">
      <c r="A45" s="599"/>
      <c r="B45" s="595"/>
      <c r="C45" s="595"/>
      <c r="D45" s="596"/>
      <c r="E45" s="597"/>
      <c r="F45" s="595"/>
      <c r="G45" s="598"/>
      <c r="H45" s="560"/>
      <c r="I45" s="560"/>
    </row>
    <row r="46" spans="1:22" ht="15" x14ac:dyDescent="0.2">
      <c r="A46" s="596"/>
      <c r="B46" s="600"/>
      <c r="C46" s="601"/>
      <c r="D46" s="601"/>
      <c r="E46" s="602"/>
      <c r="F46" s="601"/>
      <c r="G46" s="603"/>
      <c r="H46" s="560"/>
      <c r="I46" s="560"/>
    </row>
    <row r="47" spans="1:22" ht="15" x14ac:dyDescent="0.2">
      <c r="A47" s="1611"/>
      <c r="B47" s="1611"/>
      <c r="C47" s="1611"/>
      <c r="D47" s="1611"/>
      <c r="E47" s="1611"/>
      <c r="F47" s="1611"/>
      <c r="G47" s="1611"/>
      <c r="H47" s="560"/>
      <c r="I47" s="560"/>
    </row>
    <row r="48" spans="1:22" ht="15" x14ac:dyDescent="0.2">
      <c r="A48" s="604"/>
      <c r="B48" s="604"/>
      <c r="C48" s="604"/>
      <c r="D48" s="1611"/>
      <c r="E48" s="1611"/>
      <c r="F48" s="1611"/>
      <c r="G48" s="1611"/>
      <c r="H48" s="560"/>
      <c r="I48" s="560"/>
    </row>
    <row r="49" spans="1:9" ht="15.75" x14ac:dyDescent="0.2">
      <c r="A49" s="605"/>
      <c r="B49" s="605"/>
      <c r="C49" s="605"/>
      <c r="D49" s="605"/>
      <c r="E49" s="606"/>
      <c r="F49" s="605"/>
      <c r="G49" s="606"/>
      <c r="H49" s="560"/>
      <c r="I49" s="560"/>
    </row>
    <row r="50" spans="1:9" ht="15" x14ac:dyDescent="0.2">
      <c r="A50" s="1604"/>
      <c r="B50" s="596"/>
      <c r="C50" s="596"/>
      <c r="D50" s="607"/>
      <c r="E50" s="607"/>
      <c r="F50" s="607"/>
      <c r="G50" s="607"/>
      <c r="H50" s="560"/>
      <c r="I50" s="560"/>
    </row>
    <row r="51" spans="1:9" ht="15" x14ac:dyDescent="0.2">
      <c r="A51" s="1604"/>
      <c r="B51" s="596"/>
      <c r="C51" s="608"/>
      <c r="D51" s="607"/>
      <c r="E51" s="609"/>
      <c r="F51" s="607"/>
      <c r="G51" s="607"/>
      <c r="H51" s="560"/>
      <c r="I51" s="560"/>
    </row>
    <row r="52" spans="1:9" ht="15" x14ac:dyDescent="0.2">
      <c r="A52" s="1604"/>
      <c r="B52" s="596"/>
      <c r="C52" s="608"/>
      <c r="D52" s="607"/>
      <c r="E52" s="607"/>
      <c r="F52" s="607"/>
      <c r="G52" s="607"/>
      <c r="H52" s="560"/>
      <c r="I52" s="560"/>
    </row>
    <row r="53" spans="1:9" ht="15" x14ac:dyDescent="0.2">
      <c r="A53" s="1604"/>
      <c r="B53" s="596"/>
      <c r="C53" s="608"/>
      <c r="D53" s="607"/>
      <c r="E53" s="607"/>
      <c r="F53" s="607"/>
      <c r="G53" s="607"/>
      <c r="H53" s="560"/>
      <c r="I53" s="560"/>
    </row>
    <row r="54" spans="1:9" ht="15" x14ac:dyDescent="0.2">
      <c r="A54" s="1604"/>
      <c r="B54" s="596"/>
      <c r="C54" s="595"/>
      <c r="D54" s="607"/>
      <c r="E54" s="607"/>
      <c r="F54" s="607"/>
      <c r="G54" s="607"/>
      <c r="H54" s="560"/>
      <c r="I54" s="560"/>
    </row>
    <row r="55" spans="1:9" ht="15" x14ac:dyDescent="0.2">
      <c r="A55" s="1604"/>
      <c r="B55" s="596"/>
      <c r="C55" s="608"/>
      <c r="D55" s="607"/>
      <c r="E55" s="607"/>
      <c r="F55" s="607"/>
      <c r="G55" s="607"/>
      <c r="H55" s="560"/>
      <c r="I55" s="560"/>
    </row>
    <row r="56" spans="1:9" ht="15" x14ac:dyDescent="0.2">
      <c r="A56" s="1604"/>
      <c r="B56" s="596"/>
      <c r="C56" s="608"/>
      <c r="D56" s="610"/>
      <c r="E56" s="610"/>
      <c r="F56" s="607"/>
      <c r="G56" s="607"/>
      <c r="H56" s="560"/>
      <c r="I56" s="560"/>
    </row>
    <row r="57" spans="1:9" ht="15" x14ac:dyDescent="0.2">
      <c r="A57" s="1604"/>
      <c r="B57" s="596"/>
      <c r="C57" s="608"/>
      <c r="D57" s="610"/>
      <c r="E57" s="610"/>
      <c r="F57" s="607"/>
      <c r="G57" s="607"/>
      <c r="H57" s="560"/>
      <c r="I57" s="560"/>
    </row>
    <row r="58" spans="1:9" ht="15" x14ac:dyDescent="0.2">
      <c r="A58" s="1604"/>
      <c r="B58" s="596"/>
      <c r="C58" s="608"/>
      <c r="D58" s="610"/>
      <c r="E58" s="610"/>
      <c r="F58" s="610"/>
      <c r="G58" s="611"/>
      <c r="H58" s="560"/>
      <c r="I58" s="560"/>
    </row>
    <row r="59" spans="1:9" ht="15" x14ac:dyDescent="0.2">
      <c r="A59" s="1604"/>
      <c r="B59" s="596"/>
      <c r="C59" s="608"/>
      <c r="D59" s="610"/>
      <c r="E59" s="610"/>
      <c r="F59" s="610"/>
      <c r="G59" s="610"/>
      <c r="H59" s="560"/>
      <c r="I59" s="560"/>
    </row>
    <row r="60" spans="1:9" ht="15" x14ac:dyDescent="0.2">
      <c r="A60" s="1604"/>
      <c r="B60" s="596"/>
      <c r="C60" s="608"/>
      <c r="D60" s="610"/>
      <c r="E60" s="610"/>
      <c r="F60" s="610"/>
      <c r="G60" s="610"/>
      <c r="H60" s="560"/>
      <c r="I60" s="560"/>
    </row>
    <row r="61" spans="1:9" ht="15" x14ac:dyDescent="0.2">
      <c r="A61" s="1604"/>
      <c r="B61" s="596"/>
      <c r="C61" s="608"/>
      <c r="D61" s="610"/>
      <c r="E61" s="610"/>
      <c r="F61" s="610"/>
      <c r="G61" s="610"/>
      <c r="H61" s="560"/>
      <c r="I61" s="560"/>
    </row>
    <row r="62" spans="1:9" ht="15" x14ac:dyDescent="0.2">
      <c r="A62" s="1604"/>
      <c r="B62" s="596"/>
      <c r="C62" s="608"/>
      <c r="D62" s="610"/>
      <c r="E62" s="610"/>
      <c r="F62" s="610"/>
      <c r="G62" s="610"/>
      <c r="H62" s="560"/>
      <c r="I62" s="560"/>
    </row>
    <row r="63" spans="1:9" ht="15" x14ac:dyDescent="0.2">
      <c r="A63" s="1604"/>
      <c r="B63" s="596"/>
      <c r="C63" s="608"/>
      <c r="D63" s="610"/>
      <c r="E63" s="610"/>
      <c r="F63" s="610"/>
      <c r="G63" s="610"/>
      <c r="H63" s="560"/>
      <c r="I63" s="560"/>
    </row>
    <row r="64" spans="1:9" ht="15.75" x14ac:dyDescent="0.2">
      <c r="A64" s="1604"/>
      <c r="B64" s="612"/>
      <c r="C64" s="596"/>
      <c r="D64" s="613"/>
      <c r="E64" s="613"/>
      <c r="F64" s="613"/>
      <c r="G64" s="614"/>
      <c r="H64" s="560"/>
      <c r="I64" s="560"/>
    </row>
    <row r="65" spans="1:9" ht="15.75" x14ac:dyDescent="0.2">
      <c r="A65" s="615"/>
      <c r="B65" s="595"/>
      <c r="C65" s="595"/>
      <c r="D65" s="616"/>
      <c r="E65" s="597"/>
      <c r="F65" s="595"/>
      <c r="G65" s="598"/>
      <c r="H65" s="560"/>
      <c r="I65" s="560"/>
    </row>
  </sheetData>
  <mergeCells count="29">
    <mergeCell ref="A3:V3"/>
    <mergeCell ref="T1:V1"/>
    <mergeCell ref="A30:B30"/>
    <mergeCell ref="A47:G47"/>
    <mergeCell ref="D48:E48"/>
    <mergeCell ref="F48:G48"/>
    <mergeCell ref="E2:P2"/>
    <mergeCell ref="S6:V6"/>
    <mergeCell ref="C7:C8"/>
    <mergeCell ref="D7:F7"/>
    <mergeCell ref="G7:G8"/>
    <mergeCell ref="H7:J7"/>
    <mergeCell ref="K7:K8"/>
    <mergeCell ref="A50:A64"/>
    <mergeCell ref="Q35:V35"/>
    <mergeCell ref="O7:O8"/>
    <mergeCell ref="P7:R7"/>
    <mergeCell ref="S7:S8"/>
    <mergeCell ref="T7:V7"/>
    <mergeCell ref="K33:V33"/>
    <mergeCell ref="T32:U32"/>
    <mergeCell ref="L7:N7"/>
    <mergeCell ref="J34:V34"/>
    <mergeCell ref="A6:A8"/>
    <mergeCell ref="B6:B8"/>
    <mergeCell ref="C6:F6"/>
    <mergeCell ref="G6:J6"/>
    <mergeCell ref="K6:N6"/>
    <mergeCell ref="O6:R6"/>
  </mergeCells>
  <printOptions horizontalCentered="1"/>
  <pageMargins left="0.5" right="0.5" top="0.23622047244094499" bottom="0" header="0.31496062992126" footer="0.31496062992126"/>
  <pageSetup paperSize="9" scale="99"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S35"/>
  <sheetViews>
    <sheetView view="pageBreakPreview" topLeftCell="H10" zoomScaleNormal="90" zoomScaleSheetLayoutView="100" workbookViewId="0">
      <selection activeCell="S33" sqref="S33:T33"/>
    </sheetView>
  </sheetViews>
  <sheetFormatPr defaultColWidth="9.140625" defaultRowHeight="14.25" x14ac:dyDescent="0.2"/>
  <cols>
    <col min="1" max="1" width="3.42578125" style="624" customWidth="1"/>
    <col min="2" max="2" width="9" style="624" customWidth="1"/>
    <col min="3" max="3" width="7.28515625" style="624" bestFit="1" customWidth="1"/>
    <col min="4" max="4" width="7.42578125" style="624" bestFit="1" customWidth="1"/>
    <col min="5" max="5" width="6.42578125" style="624" bestFit="1" customWidth="1"/>
    <col min="6" max="6" width="7.42578125" style="624" bestFit="1" customWidth="1"/>
    <col min="7" max="7" width="7.28515625" style="624" bestFit="1" customWidth="1"/>
    <col min="8" max="8" width="7.140625" style="624" bestFit="1" customWidth="1"/>
    <col min="9" max="9" width="7" style="624" customWidth="1"/>
    <col min="10" max="10" width="6.42578125" style="624" bestFit="1" customWidth="1"/>
    <col min="11" max="11" width="7.28515625" style="624" bestFit="1" customWidth="1"/>
    <col min="12" max="12" width="7.140625" style="624" bestFit="1" customWidth="1"/>
    <col min="13" max="13" width="5.5703125" style="624" bestFit="1" customWidth="1"/>
    <col min="14" max="14" width="6.42578125" style="624" bestFit="1" customWidth="1"/>
    <col min="15" max="15" width="7.28515625" style="624" bestFit="1" customWidth="1"/>
    <col min="16" max="16" width="7.140625" style="624" bestFit="1" customWidth="1"/>
    <col min="17" max="17" width="5.5703125" style="624" bestFit="1" customWidth="1"/>
    <col min="18" max="18" width="6.85546875" style="624" customWidth="1"/>
    <col min="19" max="19" width="7.140625" style="624" customWidth="1"/>
    <col min="20" max="20" width="7.7109375" style="624" customWidth="1"/>
    <col min="21" max="21" width="6.42578125" style="624" customWidth="1"/>
    <col min="22" max="22" width="7.85546875" style="624" customWidth="1"/>
    <col min="23" max="16384" width="9.140625" style="624"/>
  </cols>
  <sheetData>
    <row r="1" spans="1:22" s="239" customFormat="1" ht="15.75" x14ac:dyDescent="0.25">
      <c r="C1" s="26"/>
      <c r="D1" s="26"/>
      <c r="E1" s="26"/>
      <c r="F1" s="26"/>
      <c r="G1" s="26"/>
      <c r="H1" s="26"/>
      <c r="I1" s="41" t="s">
        <v>0</v>
      </c>
      <c r="J1" s="41"/>
      <c r="S1" s="244"/>
      <c r="T1" s="244"/>
      <c r="U1" s="1612" t="s">
        <v>686</v>
      </c>
      <c r="V1" s="1612"/>
    </row>
    <row r="2" spans="1:22" s="239" customFormat="1" ht="20.25" x14ac:dyDescent="0.3">
      <c r="E2" s="1163" t="s">
        <v>734</v>
      </c>
      <c r="F2" s="1163"/>
      <c r="G2" s="1163"/>
      <c r="H2" s="1163"/>
      <c r="I2" s="1163"/>
      <c r="J2" s="1163"/>
      <c r="K2" s="1163"/>
      <c r="L2" s="1163"/>
      <c r="M2" s="1163"/>
      <c r="N2" s="1163"/>
      <c r="O2" s="1163"/>
      <c r="P2" s="1163"/>
    </row>
    <row r="3" spans="1:22" ht="15.75" x14ac:dyDescent="0.25">
      <c r="C3" s="1164" t="s">
        <v>749</v>
      </c>
      <c r="D3" s="1164"/>
      <c r="E3" s="1164"/>
      <c r="F3" s="1164"/>
      <c r="G3" s="1164"/>
      <c r="H3" s="1164"/>
      <c r="I3" s="1164"/>
      <c r="J3" s="1164"/>
      <c r="K3" s="1164"/>
      <c r="L3" s="1164"/>
      <c r="M3" s="1164"/>
      <c r="N3" s="1164"/>
      <c r="O3" s="1164"/>
      <c r="P3" s="1164"/>
      <c r="Q3" s="1164"/>
      <c r="R3" s="217"/>
      <c r="S3" s="44"/>
      <c r="T3" s="44"/>
      <c r="U3" s="44"/>
      <c r="V3" s="44"/>
    </row>
    <row r="4" spans="1:22" x14ac:dyDescent="0.2">
      <c r="C4" s="625"/>
      <c r="D4" s="625"/>
      <c r="E4" s="625"/>
      <c r="F4" s="625"/>
      <c r="G4" s="625"/>
      <c r="H4" s="625"/>
      <c r="M4" s="625"/>
      <c r="N4" s="625"/>
      <c r="O4" s="625"/>
      <c r="P4" s="625"/>
      <c r="Q4" s="625"/>
      <c r="R4" s="625"/>
      <c r="S4" s="625"/>
      <c r="T4" s="625"/>
      <c r="U4" s="625"/>
      <c r="V4" s="625"/>
    </row>
    <row r="5" spans="1:22" ht="15" x14ac:dyDescent="0.25">
      <c r="A5" s="626" t="s">
        <v>157</v>
      </c>
      <c r="B5" s="627"/>
    </row>
    <row r="6" spans="1:22" x14ac:dyDescent="0.2">
      <c r="B6" s="628"/>
    </row>
    <row r="7" spans="1:22" s="626" customFormat="1" ht="17.25" customHeight="1" x14ac:dyDescent="0.25">
      <c r="A7" s="1618" t="s">
        <v>74</v>
      </c>
      <c r="B7" s="1619" t="s">
        <v>3</v>
      </c>
      <c r="C7" s="1613" t="s">
        <v>679</v>
      </c>
      <c r="D7" s="1614"/>
      <c r="E7" s="1614"/>
      <c r="F7" s="1614"/>
      <c r="G7" s="1613" t="s">
        <v>683</v>
      </c>
      <c r="H7" s="1614"/>
      <c r="I7" s="1614"/>
      <c r="J7" s="1614"/>
      <c r="K7" s="1613" t="s">
        <v>684</v>
      </c>
      <c r="L7" s="1614"/>
      <c r="M7" s="1614"/>
      <c r="N7" s="1614"/>
      <c r="O7" s="1613" t="s">
        <v>685</v>
      </c>
      <c r="P7" s="1614"/>
      <c r="Q7" s="1614"/>
      <c r="R7" s="1614"/>
      <c r="S7" s="1613" t="s">
        <v>17</v>
      </c>
      <c r="T7" s="1614"/>
      <c r="U7" s="1614"/>
      <c r="V7" s="1614"/>
    </row>
    <row r="8" spans="1:22" s="629" customFormat="1" ht="29.25" customHeight="1" x14ac:dyDescent="0.25">
      <c r="A8" s="1618"/>
      <c r="B8" s="1619"/>
      <c r="C8" s="1616" t="s">
        <v>680</v>
      </c>
      <c r="D8" s="1613" t="s">
        <v>682</v>
      </c>
      <c r="E8" s="1614"/>
      <c r="F8" s="1615"/>
      <c r="G8" s="1616" t="s">
        <v>680</v>
      </c>
      <c r="H8" s="1613" t="s">
        <v>682</v>
      </c>
      <c r="I8" s="1614"/>
      <c r="J8" s="1615"/>
      <c r="K8" s="1616" t="s">
        <v>680</v>
      </c>
      <c r="L8" s="1613" t="s">
        <v>682</v>
      </c>
      <c r="M8" s="1614"/>
      <c r="N8" s="1615"/>
      <c r="O8" s="1616" t="s">
        <v>680</v>
      </c>
      <c r="P8" s="1613" t="s">
        <v>682</v>
      </c>
      <c r="Q8" s="1614"/>
      <c r="R8" s="1615"/>
      <c r="S8" s="1616" t="s">
        <v>680</v>
      </c>
      <c r="T8" s="1613" t="s">
        <v>682</v>
      </c>
      <c r="U8" s="1614"/>
      <c r="V8" s="1615"/>
    </row>
    <row r="9" spans="1:22" s="629" customFormat="1" ht="46.5" customHeight="1" x14ac:dyDescent="0.25">
      <c r="A9" s="1618"/>
      <c r="B9" s="1619"/>
      <c r="C9" s="1617"/>
      <c r="D9" s="639" t="s">
        <v>681</v>
      </c>
      <c r="E9" s="639" t="s">
        <v>198</v>
      </c>
      <c r="F9" s="639" t="s">
        <v>17</v>
      </c>
      <c r="G9" s="1617"/>
      <c r="H9" s="639" t="s">
        <v>681</v>
      </c>
      <c r="I9" s="639" t="s">
        <v>198</v>
      </c>
      <c r="J9" s="639" t="s">
        <v>17</v>
      </c>
      <c r="K9" s="1617"/>
      <c r="L9" s="639" t="s">
        <v>681</v>
      </c>
      <c r="M9" s="639" t="s">
        <v>198</v>
      </c>
      <c r="N9" s="639" t="s">
        <v>17</v>
      </c>
      <c r="O9" s="1617"/>
      <c r="P9" s="639" t="s">
        <v>681</v>
      </c>
      <c r="Q9" s="639" t="s">
        <v>198</v>
      </c>
      <c r="R9" s="639" t="s">
        <v>17</v>
      </c>
      <c r="S9" s="1617"/>
      <c r="T9" s="639" t="s">
        <v>681</v>
      </c>
      <c r="U9" s="639" t="s">
        <v>198</v>
      </c>
      <c r="V9" s="639" t="s">
        <v>17</v>
      </c>
    </row>
    <row r="10" spans="1:22" s="630" customFormat="1" ht="12.75" customHeight="1" x14ac:dyDescent="0.2">
      <c r="A10" s="640">
        <v>1</v>
      </c>
      <c r="B10" s="641">
        <v>2</v>
      </c>
      <c r="C10" s="641">
        <v>3</v>
      </c>
      <c r="D10" s="640">
        <v>4</v>
      </c>
      <c r="E10" s="641">
        <v>5</v>
      </c>
      <c r="F10" s="641">
        <v>6</v>
      </c>
      <c r="G10" s="640">
        <v>7</v>
      </c>
      <c r="H10" s="641">
        <v>8</v>
      </c>
      <c r="I10" s="641">
        <v>9</v>
      </c>
      <c r="J10" s="640">
        <v>10</v>
      </c>
      <c r="K10" s="641">
        <v>11</v>
      </c>
      <c r="L10" s="641">
        <v>12</v>
      </c>
      <c r="M10" s="640">
        <v>13</v>
      </c>
      <c r="N10" s="641">
        <v>14</v>
      </c>
      <c r="O10" s="641">
        <v>15</v>
      </c>
      <c r="P10" s="640">
        <v>16</v>
      </c>
      <c r="Q10" s="641">
        <v>17</v>
      </c>
      <c r="R10" s="641">
        <v>18</v>
      </c>
      <c r="S10" s="640">
        <v>19</v>
      </c>
      <c r="T10" s="641">
        <v>20</v>
      </c>
      <c r="U10" s="641">
        <v>21</v>
      </c>
      <c r="V10" s="640">
        <v>22</v>
      </c>
    </row>
    <row r="11" spans="1:22" x14ac:dyDescent="0.2">
      <c r="A11" s="633">
        <v>1</v>
      </c>
      <c r="B11" s="363" t="s">
        <v>885</v>
      </c>
      <c r="C11" s="633">
        <v>930</v>
      </c>
      <c r="D11" s="634">
        <f>C11*0.09</f>
        <v>83.7</v>
      </c>
      <c r="E11" s="634">
        <f>C11*0.01</f>
        <v>9.3000000000000007</v>
      </c>
      <c r="F11" s="634">
        <f>E11+D11</f>
        <v>93</v>
      </c>
      <c r="G11" s="633">
        <v>360</v>
      </c>
      <c r="H11" s="634">
        <f>G11*0.135</f>
        <v>48.6</v>
      </c>
      <c r="I11" s="634">
        <f>G11*0.015</f>
        <v>5.3999999999999995</v>
      </c>
      <c r="J11" s="634">
        <f>I11+H11</f>
        <v>54</v>
      </c>
      <c r="K11" s="633">
        <v>80</v>
      </c>
      <c r="L11" s="634">
        <f>K11*0.18</f>
        <v>14.399999999999999</v>
      </c>
      <c r="M11" s="634">
        <f>K11*0.02</f>
        <v>1.6</v>
      </c>
      <c r="N11" s="634">
        <f>M11+L11</f>
        <v>15.999999999999998</v>
      </c>
      <c r="O11" s="633">
        <v>36</v>
      </c>
      <c r="P11" s="634">
        <f>O11*0.225</f>
        <v>8.1</v>
      </c>
      <c r="Q11" s="634">
        <f>O11*0.025</f>
        <v>0.9</v>
      </c>
      <c r="R11" s="634">
        <f>Q11+P11</f>
        <v>9</v>
      </c>
      <c r="S11" s="635">
        <f>C11+G11+K11+O11</f>
        <v>1406</v>
      </c>
      <c r="T11" s="633">
        <f>D11+H11+L11+P11</f>
        <v>154.80000000000001</v>
      </c>
      <c r="U11" s="633">
        <f>E11+I11+M11+Q11</f>
        <v>17.2</v>
      </c>
      <c r="V11" s="633">
        <f>U11+T11</f>
        <v>172</v>
      </c>
    </row>
    <row r="12" spans="1:22" x14ac:dyDescent="0.2">
      <c r="A12" s="633">
        <v>2</v>
      </c>
      <c r="B12" s="363" t="s">
        <v>886</v>
      </c>
      <c r="C12" s="633">
        <v>345</v>
      </c>
      <c r="D12" s="634">
        <f t="shared" ref="D12:D20" si="0">C12*0.09</f>
        <v>31.049999999999997</v>
      </c>
      <c r="E12" s="634">
        <f t="shared" ref="E12:E20" si="1">C12*0.01</f>
        <v>3.45</v>
      </c>
      <c r="F12" s="634">
        <f t="shared" ref="F12:F20" si="2">E12+D12</f>
        <v>34.5</v>
      </c>
      <c r="G12" s="633">
        <v>90</v>
      </c>
      <c r="H12" s="634">
        <f t="shared" ref="H12:H20" si="3">G12*0.135</f>
        <v>12.15</v>
      </c>
      <c r="I12" s="634">
        <f t="shared" ref="I12:I20" si="4">G12*0.015</f>
        <v>1.3499999999999999</v>
      </c>
      <c r="J12" s="634">
        <f t="shared" ref="J12:J20" si="5">I12+H12</f>
        <v>13.5</v>
      </c>
      <c r="K12" s="633">
        <v>0</v>
      </c>
      <c r="L12" s="634">
        <f t="shared" ref="L12:L20" si="6">K12*0.18</f>
        <v>0</v>
      </c>
      <c r="M12" s="634">
        <f t="shared" ref="M12:M20" si="7">K12*0.02</f>
        <v>0</v>
      </c>
      <c r="N12" s="634">
        <f t="shared" ref="N12:N20" si="8">M12+L12</f>
        <v>0</v>
      </c>
      <c r="O12" s="633">
        <v>0</v>
      </c>
      <c r="P12" s="634">
        <f t="shared" ref="P12:P20" si="9">O12*0.225</f>
        <v>0</v>
      </c>
      <c r="Q12" s="634">
        <f t="shared" ref="Q12:Q20" si="10">O12*0.025</f>
        <v>0</v>
      </c>
      <c r="R12" s="634">
        <f t="shared" ref="R12:R20" si="11">Q12+P12</f>
        <v>0</v>
      </c>
      <c r="S12" s="635">
        <f t="shared" ref="S12:U20" si="12">C12+G12+K12+O12</f>
        <v>435</v>
      </c>
      <c r="T12" s="633">
        <f t="shared" si="12"/>
        <v>43.199999999999996</v>
      </c>
      <c r="U12" s="633">
        <f t="shared" si="12"/>
        <v>4.8</v>
      </c>
      <c r="V12" s="633">
        <f t="shared" ref="V12:V20" si="13">U12+T12</f>
        <v>47.999999999999993</v>
      </c>
    </row>
    <row r="13" spans="1:22" x14ac:dyDescent="0.2">
      <c r="A13" s="633">
        <v>3</v>
      </c>
      <c r="B13" s="363" t="s">
        <v>887</v>
      </c>
      <c r="C13" s="633">
        <v>1009</v>
      </c>
      <c r="D13" s="634">
        <f t="shared" si="0"/>
        <v>90.81</v>
      </c>
      <c r="E13" s="634">
        <f t="shared" si="1"/>
        <v>10.09</v>
      </c>
      <c r="F13" s="634">
        <f t="shared" si="2"/>
        <v>100.9</v>
      </c>
      <c r="G13" s="633">
        <v>240</v>
      </c>
      <c r="H13" s="634">
        <f t="shared" si="3"/>
        <v>32.400000000000006</v>
      </c>
      <c r="I13" s="634">
        <f t="shared" si="4"/>
        <v>3.5999999999999996</v>
      </c>
      <c r="J13" s="634">
        <f t="shared" si="5"/>
        <v>36.000000000000007</v>
      </c>
      <c r="K13" s="633">
        <v>26</v>
      </c>
      <c r="L13" s="634">
        <f t="shared" si="6"/>
        <v>4.68</v>
      </c>
      <c r="M13" s="634">
        <f t="shared" si="7"/>
        <v>0.52</v>
      </c>
      <c r="N13" s="634">
        <f t="shared" si="8"/>
        <v>5.1999999999999993</v>
      </c>
      <c r="O13" s="633">
        <v>0</v>
      </c>
      <c r="P13" s="634">
        <f t="shared" si="9"/>
        <v>0</v>
      </c>
      <c r="Q13" s="634">
        <f t="shared" si="10"/>
        <v>0</v>
      </c>
      <c r="R13" s="634">
        <f t="shared" si="11"/>
        <v>0</v>
      </c>
      <c r="S13" s="635">
        <f t="shared" si="12"/>
        <v>1275</v>
      </c>
      <c r="T13" s="633">
        <f t="shared" si="12"/>
        <v>127.89000000000001</v>
      </c>
      <c r="U13" s="633">
        <f t="shared" si="12"/>
        <v>14.209999999999999</v>
      </c>
      <c r="V13" s="633">
        <f t="shared" si="13"/>
        <v>142.10000000000002</v>
      </c>
    </row>
    <row r="14" spans="1:22" x14ac:dyDescent="0.2">
      <c r="A14" s="633">
        <v>4</v>
      </c>
      <c r="B14" s="363" t="s">
        <v>888</v>
      </c>
      <c r="C14" s="633">
        <v>950</v>
      </c>
      <c r="D14" s="634">
        <f t="shared" si="0"/>
        <v>85.5</v>
      </c>
      <c r="E14" s="634">
        <f t="shared" si="1"/>
        <v>9.5</v>
      </c>
      <c r="F14" s="634">
        <f t="shared" si="2"/>
        <v>95</v>
      </c>
      <c r="G14" s="633">
        <v>311</v>
      </c>
      <c r="H14" s="634">
        <f t="shared" si="3"/>
        <v>41.984999999999999</v>
      </c>
      <c r="I14" s="634">
        <f t="shared" si="4"/>
        <v>4.665</v>
      </c>
      <c r="J14" s="634">
        <f t="shared" si="5"/>
        <v>46.65</v>
      </c>
      <c r="K14" s="633">
        <v>105</v>
      </c>
      <c r="L14" s="634">
        <f t="shared" si="6"/>
        <v>18.899999999999999</v>
      </c>
      <c r="M14" s="634">
        <f t="shared" si="7"/>
        <v>2.1</v>
      </c>
      <c r="N14" s="634">
        <f t="shared" si="8"/>
        <v>21</v>
      </c>
      <c r="O14" s="633">
        <v>35</v>
      </c>
      <c r="P14" s="634">
        <f t="shared" si="9"/>
        <v>7.875</v>
      </c>
      <c r="Q14" s="634">
        <f t="shared" si="10"/>
        <v>0.875</v>
      </c>
      <c r="R14" s="634">
        <f t="shared" si="11"/>
        <v>8.75</v>
      </c>
      <c r="S14" s="635">
        <f t="shared" si="12"/>
        <v>1401</v>
      </c>
      <c r="T14" s="633">
        <f t="shared" si="12"/>
        <v>154.26</v>
      </c>
      <c r="U14" s="633">
        <f t="shared" si="12"/>
        <v>17.14</v>
      </c>
      <c r="V14" s="633">
        <f t="shared" si="13"/>
        <v>171.39999999999998</v>
      </c>
    </row>
    <row r="15" spans="1:22" x14ac:dyDescent="0.2">
      <c r="A15" s="633">
        <v>5</v>
      </c>
      <c r="B15" s="363" t="s">
        <v>889</v>
      </c>
      <c r="C15" s="633">
        <v>730</v>
      </c>
      <c r="D15" s="634">
        <f t="shared" si="0"/>
        <v>65.7</v>
      </c>
      <c r="E15" s="634">
        <f t="shared" si="1"/>
        <v>7.3</v>
      </c>
      <c r="F15" s="634">
        <f t="shared" si="2"/>
        <v>73</v>
      </c>
      <c r="G15" s="633">
        <v>325</v>
      </c>
      <c r="H15" s="634">
        <f t="shared" si="3"/>
        <v>43.875</v>
      </c>
      <c r="I15" s="634">
        <f t="shared" si="4"/>
        <v>4.875</v>
      </c>
      <c r="J15" s="634">
        <f t="shared" si="5"/>
        <v>48.75</v>
      </c>
      <c r="K15" s="633">
        <v>45</v>
      </c>
      <c r="L15" s="634">
        <f t="shared" si="6"/>
        <v>8.1</v>
      </c>
      <c r="M15" s="634">
        <f t="shared" si="7"/>
        <v>0.9</v>
      </c>
      <c r="N15" s="634">
        <f t="shared" si="8"/>
        <v>9</v>
      </c>
      <c r="O15" s="633">
        <v>12</v>
      </c>
      <c r="P15" s="634">
        <f t="shared" si="9"/>
        <v>2.7</v>
      </c>
      <c r="Q15" s="634">
        <f t="shared" si="10"/>
        <v>0.30000000000000004</v>
      </c>
      <c r="R15" s="634">
        <f t="shared" si="11"/>
        <v>3</v>
      </c>
      <c r="S15" s="635">
        <f t="shared" si="12"/>
        <v>1112</v>
      </c>
      <c r="T15" s="633">
        <f t="shared" si="12"/>
        <v>120.375</v>
      </c>
      <c r="U15" s="633">
        <f t="shared" si="12"/>
        <v>13.375000000000002</v>
      </c>
      <c r="V15" s="633">
        <f t="shared" si="13"/>
        <v>133.75</v>
      </c>
    </row>
    <row r="16" spans="1:22" x14ac:dyDescent="0.2">
      <c r="A16" s="633">
        <v>6</v>
      </c>
      <c r="B16" s="363" t="s">
        <v>890</v>
      </c>
      <c r="C16" s="633">
        <v>740</v>
      </c>
      <c r="D16" s="634">
        <f t="shared" si="0"/>
        <v>66.599999999999994</v>
      </c>
      <c r="E16" s="634">
        <f t="shared" si="1"/>
        <v>7.4</v>
      </c>
      <c r="F16" s="634">
        <f t="shared" si="2"/>
        <v>74</v>
      </c>
      <c r="G16" s="633">
        <v>315</v>
      </c>
      <c r="H16" s="634">
        <f t="shared" si="3"/>
        <v>42.525000000000006</v>
      </c>
      <c r="I16" s="634">
        <f t="shared" si="4"/>
        <v>4.7249999999999996</v>
      </c>
      <c r="J16" s="634">
        <f t="shared" si="5"/>
        <v>47.250000000000007</v>
      </c>
      <c r="K16" s="633">
        <v>4</v>
      </c>
      <c r="L16" s="634">
        <f t="shared" si="6"/>
        <v>0.72</v>
      </c>
      <c r="M16" s="634">
        <f t="shared" si="7"/>
        <v>0.08</v>
      </c>
      <c r="N16" s="634">
        <f t="shared" si="8"/>
        <v>0.79999999999999993</v>
      </c>
      <c r="O16" s="633">
        <v>10</v>
      </c>
      <c r="P16" s="634">
        <f t="shared" si="9"/>
        <v>2.25</v>
      </c>
      <c r="Q16" s="634">
        <f t="shared" si="10"/>
        <v>0.25</v>
      </c>
      <c r="R16" s="634">
        <f t="shared" si="11"/>
        <v>2.5</v>
      </c>
      <c r="S16" s="635">
        <f t="shared" si="12"/>
        <v>1069</v>
      </c>
      <c r="T16" s="633">
        <f t="shared" si="12"/>
        <v>112.095</v>
      </c>
      <c r="U16" s="633">
        <f t="shared" si="12"/>
        <v>12.455</v>
      </c>
      <c r="V16" s="633">
        <f t="shared" si="13"/>
        <v>124.55</v>
      </c>
    </row>
    <row r="17" spans="1:45" x14ac:dyDescent="0.2">
      <c r="A17" s="633">
        <v>7</v>
      </c>
      <c r="B17" s="363" t="s">
        <v>891</v>
      </c>
      <c r="C17" s="633">
        <v>360</v>
      </c>
      <c r="D17" s="634">
        <f t="shared" si="0"/>
        <v>32.4</v>
      </c>
      <c r="E17" s="634">
        <f t="shared" si="1"/>
        <v>3.6</v>
      </c>
      <c r="F17" s="634">
        <f t="shared" si="2"/>
        <v>36</v>
      </c>
      <c r="G17" s="633">
        <v>215</v>
      </c>
      <c r="H17" s="634">
        <f t="shared" si="3"/>
        <v>29.025000000000002</v>
      </c>
      <c r="I17" s="634">
        <f t="shared" si="4"/>
        <v>3.2250000000000001</v>
      </c>
      <c r="J17" s="634">
        <f t="shared" si="5"/>
        <v>32.25</v>
      </c>
      <c r="K17" s="633">
        <v>128</v>
      </c>
      <c r="L17" s="634">
        <f t="shared" si="6"/>
        <v>23.04</v>
      </c>
      <c r="M17" s="634">
        <f t="shared" si="7"/>
        <v>2.56</v>
      </c>
      <c r="N17" s="634">
        <f t="shared" si="8"/>
        <v>25.599999999999998</v>
      </c>
      <c r="O17" s="633">
        <v>69</v>
      </c>
      <c r="P17" s="634">
        <f t="shared" si="9"/>
        <v>15.525</v>
      </c>
      <c r="Q17" s="634">
        <f t="shared" si="10"/>
        <v>1.7250000000000001</v>
      </c>
      <c r="R17" s="634">
        <f t="shared" si="11"/>
        <v>17.25</v>
      </c>
      <c r="S17" s="635">
        <f t="shared" si="12"/>
        <v>772</v>
      </c>
      <c r="T17" s="633">
        <f t="shared" si="12"/>
        <v>99.990000000000009</v>
      </c>
      <c r="U17" s="633">
        <f t="shared" si="12"/>
        <v>11.11</v>
      </c>
      <c r="V17" s="633">
        <f t="shared" si="13"/>
        <v>111.10000000000001</v>
      </c>
    </row>
    <row r="18" spans="1:45" x14ac:dyDescent="0.2">
      <c r="A18" s="633">
        <v>8</v>
      </c>
      <c r="B18" s="363" t="s">
        <v>892</v>
      </c>
      <c r="C18" s="633">
        <v>367</v>
      </c>
      <c r="D18" s="634">
        <f t="shared" si="0"/>
        <v>33.03</v>
      </c>
      <c r="E18" s="634">
        <f t="shared" si="1"/>
        <v>3.67</v>
      </c>
      <c r="F18" s="634">
        <f t="shared" si="2"/>
        <v>36.700000000000003</v>
      </c>
      <c r="G18" s="633">
        <v>225</v>
      </c>
      <c r="H18" s="634">
        <f t="shared" si="3"/>
        <v>30.375000000000004</v>
      </c>
      <c r="I18" s="634">
        <f t="shared" si="4"/>
        <v>3.375</v>
      </c>
      <c r="J18" s="634">
        <f t="shared" si="5"/>
        <v>33.75</v>
      </c>
      <c r="K18" s="633">
        <v>195</v>
      </c>
      <c r="L18" s="634">
        <f t="shared" si="6"/>
        <v>35.1</v>
      </c>
      <c r="M18" s="634">
        <f t="shared" si="7"/>
        <v>3.9</v>
      </c>
      <c r="N18" s="634">
        <f t="shared" si="8"/>
        <v>39</v>
      </c>
      <c r="O18" s="633">
        <v>58</v>
      </c>
      <c r="P18" s="634">
        <f t="shared" si="9"/>
        <v>13.05</v>
      </c>
      <c r="Q18" s="634">
        <f t="shared" si="10"/>
        <v>1.4500000000000002</v>
      </c>
      <c r="R18" s="634">
        <f t="shared" si="11"/>
        <v>14.5</v>
      </c>
      <c r="S18" s="635">
        <f t="shared" si="12"/>
        <v>845</v>
      </c>
      <c r="T18" s="633">
        <f t="shared" si="12"/>
        <v>111.55499999999999</v>
      </c>
      <c r="U18" s="633">
        <f t="shared" si="12"/>
        <v>12.395</v>
      </c>
      <c r="V18" s="633">
        <f t="shared" si="13"/>
        <v>123.94999999999999</v>
      </c>
    </row>
    <row r="19" spans="1:45" x14ac:dyDescent="0.2">
      <c r="A19" s="633">
        <v>9</v>
      </c>
      <c r="B19" s="363" t="s">
        <v>893</v>
      </c>
      <c r="C19" s="633">
        <v>767</v>
      </c>
      <c r="D19" s="634">
        <f t="shared" si="0"/>
        <v>69.03</v>
      </c>
      <c r="E19" s="634">
        <f t="shared" si="1"/>
        <v>7.67</v>
      </c>
      <c r="F19" s="634">
        <f t="shared" si="2"/>
        <v>76.7</v>
      </c>
      <c r="G19" s="633">
        <v>573</v>
      </c>
      <c r="H19" s="634">
        <f t="shared" si="3"/>
        <v>77.355000000000004</v>
      </c>
      <c r="I19" s="634">
        <f t="shared" si="4"/>
        <v>8.5949999999999989</v>
      </c>
      <c r="J19" s="634">
        <f t="shared" si="5"/>
        <v>85.95</v>
      </c>
      <c r="K19" s="633">
        <v>247</v>
      </c>
      <c r="L19" s="634">
        <f t="shared" si="6"/>
        <v>44.46</v>
      </c>
      <c r="M19" s="634">
        <f t="shared" si="7"/>
        <v>4.9400000000000004</v>
      </c>
      <c r="N19" s="634">
        <f t="shared" si="8"/>
        <v>49.4</v>
      </c>
      <c r="O19" s="633">
        <v>142</v>
      </c>
      <c r="P19" s="634">
        <f t="shared" si="9"/>
        <v>31.95</v>
      </c>
      <c r="Q19" s="634">
        <f t="shared" si="10"/>
        <v>3.5500000000000003</v>
      </c>
      <c r="R19" s="634">
        <f t="shared" si="11"/>
        <v>35.5</v>
      </c>
      <c r="S19" s="635">
        <f t="shared" si="12"/>
        <v>1729</v>
      </c>
      <c r="T19" s="633">
        <f t="shared" si="12"/>
        <v>222.79499999999999</v>
      </c>
      <c r="U19" s="633">
        <f t="shared" si="12"/>
        <v>24.755000000000003</v>
      </c>
      <c r="V19" s="633">
        <f t="shared" si="13"/>
        <v>247.54999999999998</v>
      </c>
    </row>
    <row r="20" spans="1:45" x14ac:dyDescent="0.2">
      <c r="A20" s="633">
        <v>10</v>
      </c>
      <c r="B20" s="363" t="s">
        <v>894</v>
      </c>
      <c r="C20" s="633">
        <v>705</v>
      </c>
      <c r="D20" s="634">
        <f t="shared" si="0"/>
        <v>63.449999999999996</v>
      </c>
      <c r="E20" s="634">
        <f t="shared" si="1"/>
        <v>7.05</v>
      </c>
      <c r="F20" s="634">
        <f t="shared" si="2"/>
        <v>70.5</v>
      </c>
      <c r="G20" s="633">
        <v>375</v>
      </c>
      <c r="H20" s="634">
        <f t="shared" si="3"/>
        <v>50.625</v>
      </c>
      <c r="I20" s="634">
        <f t="shared" si="4"/>
        <v>5.625</v>
      </c>
      <c r="J20" s="634">
        <f t="shared" si="5"/>
        <v>56.25</v>
      </c>
      <c r="K20" s="633">
        <v>170</v>
      </c>
      <c r="L20" s="634">
        <f t="shared" si="6"/>
        <v>30.599999999999998</v>
      </c>
      <c r="M20" s="634">
        <f t="shared" si="7"/>
        <v>3.4</v>
      </c>
      <c r="N20" s="634">
        <f t="shared" si="8"/>
        <v>34</v>
      </c>
      <c r="O20" s="633">
        <v>126</v>
      </c>
      <c r="P20" s="634">
        <f t="shared" si="9"/>
        <v>28.35</v>
      </c>
      <c r="Q20" s="634">
        <f t="shared" si="10"/>
        <v>3.1500000000000004</v>
      </c>
      <c r="R20" s="634">
        <f t="shared" si="11"/>
        <v>31.5</v>
      </c>
      <c r="S20" s="635">
        <f t="shared" si="12"/>
        <v>1376</v>
      </c>
      <c r="T20" s="633">
        <f t="shared" si="12"/>
        <v>173.02499999999998</v>
      </c>
      <c r="U20" s="633">
        <f t="shared" si="12"/>
        <v>19.225000000000001</v>
      </c>
      <c r="V20" s="633">
        <f t="shared" si="13"/>
        <v>192.24999999999997</v>
      </c>
    </row>
    <row r="21" spans="1:45" x14ac:dyDescent="0.2">
      <c r="A21" s="633">
        <v>11</v>
      </c>
      <c r="B21" s="363" t="s">
        <v>895</v>
      </c>
      <c r="C21" s="633">
        <v>243</v>
      </c>
      <c r="D21" s="634">
        <f>C21*0.09</f>
        <v>21.869999999999997</v>
      </c>
      <c r="E21" s="634">
        <f>C21*0.01</f>
        <v>2.4300000000000002</v>
      </c>
      <c r="F21" s="634">
        <f>E21+D21</f>
        <v>24.299999999999997</v>
      </c>
      <c r="G21" s="633">
        <v>87</v>
      </c>
      <c r="H21" s="634">
        <f>G21*0.135</f>
        <v>11.745000000000001</v>
      </c>
      <c r="I21" s="634">
        <f>G21*0.015</f>
        <v>1.3049999999999999</v>
      </c>
      <c r="J21" s="634">
        <f>I21+H21</f>
        <v>13.05</v>
      </c>
      <c r="K21" s="633">
        <v>60</v>
      </c>
      <c r="L21" s="634">
        <f>K21*0.18</f>
        <v>10.799999999999999</v>
      </c>
      <c r="M21" s="634">
        <f>K21*0.02</f>
        <v>1.2</v>
      </c>
      <c r="N21" s="634">
        <f>M21+L21</f>
        <v>11.999999999999998</v>
      </c>
      <c r="O21" s="633">
        <v>33</v>
      </c>
      <c r="P21" s="634">
        <f>O21*0.225</f>
        <v>7.4249999999999998</v>
      </c>
      <c r="Q21" s="634">
        <f>O21*0.025</f>
        <v>0.82500000000000007</v>
      </c>
      <c r="R21" s="634">
        <f>Q21+P21</f>
        <v>8.25</v>
      </c>
      <c r="S21" s="635">
        <f>C21+G21+K21+O21</f>
        <v>423</v>
      </c>
      <c r="T21" s="633">
        <f>D21+H21+L21+P21</f>
        <v>51.839999999999989</v>
      </c>
      <c r="U21" s="633">
        <f>E21+I21+M21+Q21</f>
        <v>5.7600000000000007</v>
      </c>
      <c r="V21" s="633">
        <f>U21+T21</f>
        <v>57.599999999999987</v>
      </c>
    </row>
    <row r="22" spans="1:45" x14ac:dyDescent="0.2">
      <c r="A22" s="633">
        <v>12</v>
      </c>
      <c r="B22" s="363" t="s">
        <v>896</v>
      </c>
      <c r="C22" s="633">
        <v>245</v>
      </c>
      <c r="D22" s="634">
        <f t="shared" ref="D22:D30" si="14">C22*0.09</f>
        <v>22.05</v>
      </c>
      <c r="E22" s="634">
        <f t="shared" ref="E22:E30" si="15">C22*0.01</f>
        <v>2.4500000000000002</v>
      </c>
      <c r="F22" s="634">
        <f t="shared" ref="F22:F30" si="16">E22+D22</f>
        <v>24.5</v>
      </c>
      <c r="G22" s="633">
        <v>148</v>
      </c>
      <c r="H22" s="634">
        <f t="shared" ref="H22:H30" si="17">G22*0.135</f>
        <v>19.98</v>
      </c>
      <c r="I22" s="634">
        <f t="shared" ref="I22:I30" si="18">G22*0.015</f>
        <v>2.2199999999999998</v>
      </c>
      <c r="J22" s="634">
        <f t="shared" ref="J22:J30" si="19">I22+H22</f>
        <v>22.2</v>
      </c>
      <c r="K22" s="633">
        <v>45</v>
      </c>
      <c r="L22" s="634">
        <f t="shared" ref="L22:L30" si="20">K22*0.18</f>
        <v>8.1</v>
      </c>
      <c r="M22" s="634">
        <f t="shared" ref="M22:M30" si="21">K22*0.02</f>
        <v>0.9</v>
      </c>
      <c r="N22" s="634">
        <f t="shared" ref="N22:N30" si="22">M22+L22</f>
        <v>9</v>
      </c>
      <c r="O22" s="633">
        <v>55</v>
      </c>
      <c r="P22" s="634">
        <f t="shared" ref="P22:P30" si="23">O22*0.225</f>
        <v>12.375</v>
      </c>
      <c r="Q22" s="634">
        <f t="shared" ref="Q22:Q30" si="24">O22*0.025</f>
        <v>1.375</v>
      </c>
      <c r="R22" s="634">
        <f t="shared" ref="R22:R30" si="25">Q22+P22</f>
        <v>13.75</v>
      </c>
      <c r="S22" s="635">
        <f t="shared" ref="S22:U30" si="26">C22+G22+K22+O22</f>
        <v>493</v>
      </c>
      <c r="T22" s="633">
        <f t="shared" si="26"/>
        <v>62.505000000000003</v>
      </c>
      <c r="U22" s="633">
        <f t="shared" si="26"/>
        <v>6.9450000000000003</v>
      </c>
      <c r="V22" s="633">
        <f t="shared" ref="V22:V30" si="27">U22+T22</f>
        <v>69.45</v>
      </c>
    </row>
    <row r="23" spans="1:45" x14ac:dyDescent="0.2">
      <c r="A23" s="633">
        <v>13</v>
      </c>
      <c r="B23" s="363" t="s">
        <v>897</v>
      </c>
      <c r="C23" s="633">
        <v>701</v>
      </c>
      <c r="D23" s="634">
        <f t="shared" si="14"/>
        <v>63.089999999999996</v>
      </c>
      <c r="E23" s="634">
        <f t="shared" si="15"/>
        <v>7.01</v>
      </c>
      <c r="F23" s="634">
        <f t="shared" si="16"/>
        <v>70.099999999999994</v>
      </c>
      <c r="G23" s="633">
        <v>252</v>
      </c>
      <c r="H23" s="634">
        <f t="shared" si="17"/>
        <v>34.020000000000003</v>
      </c>
      <c r="I23" s="634">
        <f t="shared" si="18"/>
        <v>3.78</v>
      </c>
      <c r="J23" s="634">
        <f t="shared" si="19"/>
        <v>37.800000000000004</v>
      </c>
      <c r="K23" s="633">
        <v>109</v>
      </c>
      <c r="L23" s="634">
        <f t="shared" si="20"/>
        <v>19.62</v>
      </c>
      <c r="M23" s="634">
        <f t="shared" si="21"/>
        <v>2.1800000000000002</v>
      </c>
      <c r="N23" s="634">
        <f t="shared" si="22"/>
        <v>21.8</v>
      </c>
      <c r="O23" s="633">
        <v>84</v>
      </c>
      <c r="P23" s="634">
        <f t="shared" si="23"/>
        <v>18.900000000000002</v>
      </c>
      <c r="Q23" s="634">
        <f t="shared" si="24"/>
        <v>2.1</v>
      </c>
      <c r="R23" s="634">
        <f t="shared" si="25"/>
        <v>21.000000000000004</v>
      </c>
      <c r="S23" s="635">
        <f t="shared" si="26"/>
        <v>1146</v>
      </c>
      <c r="T23" s="633">
        <f t="shared" si="26"/>
        <v>135.63</v>
      </c>
      <c r="U23" s="633">
        <f t="shared" si="26"/>
        <v>15.069999999999999</v>
      </c>
      <c r="V23" s="633">
        <f t="shared" si="27"/>
        <v>150.69999999999999</v>
      </c>
    </row>
    <row r="24" spans="1:45" x14ac:dyDescent="0.2">
      <c r="A24" s="633">
        <v>14</v>
      </c>
      <c r="B24" s="363" t="s">
        <v>898</v>
      </c>
      <c r="C24" s="633">
        <v>850</v>
      </c>
      <c r="D24" s="634">
        <f t="shared" si="14"/>
        <v>76.5</v>
      </c>
      <c r="E24" s="634">
        <f t="shared" si="15"/>
        <v>8.5</v>
      </c>
      <c r="F24" s="634">
        <f t="shared" si="16"/>
        <v>85</v>
      </c>
      <c r="G24" s="633">
        <v>378</v>
      </c>
      <c r="H24" s="634">
        <f t="shared" si="17"/>
        <v>51.03</v>
      </c>
      <c r="I24" s="634">
        <f t="shared" si="18"/>
        <v>5.67</v>
      </c>
      <c r="J24" s="634">
        <f t="shared" si="19"/>
        <v>56.7</v>
      </c>
      <c r="K24" s="633">
        <v>144</v>
      </c>
      <c r="L24" s="634">
        <f t="shared" si="20"/>
        <v>25.919999999999998</v>
      </c>
      <c r="M24" s="634">
        <f t="shared" si="21"/>
        <v>2.88</v>
      </c>
      <c r="N24" s="634">
        <f t="shared" si="22"/>
        <v>28.799999999999997</v>
      </c>
      <c r="O24" s="633">
        <v>17</v>
      </c>
      <c r="P24" s="634">
        <f t="shared" si="23"/>
        <v>3.8250000000000002</v>
      </c>
      <c r="Q24" s="634">
        <f t="shared" si="24"/>
        <v>0.42500000000000004</v>
      </c>
      <c r="R24" s="634">
        <f t="shared" si="25"/>
        <v>4.25</v>
      </c>
      <c r="S24" s="635">
        <f t="shared" si="26"/>
        <v>1389</v>
      </c>
      <c r="T24" s="633">
        <f t="shared" si="26"/>
        <v>157.27499999999998</v>
      </c>
      <c r="U24" s="633">
        <f t="shared" si="26"/>
        <v>17.475000000000001</v>
      </c>
      <c r="V24" s="633">
        <f t="shared" si="27"/>
        <v>174.74999999999997</v>
      </c>
    </row>
    <row r="25" spans="1:45" x14ac:dyDescent="0.2">
      <c r="A25" s="633">
        <v>15</v>
      </c>
      <c r="B25" s="363" t="s">
        <v>899</v>
      </c>
      <c r="C25" s="633">
        <v>325</v>
      </c>
      <c r="D25" s="634">
        <f t="shared" si="14"/>
        <v>29.25</v>
      </c>
      <c r="E25" s="634">
        <f t="shared" si="15"/>
        <v>3.25</v>
      </c>
      <c r="F25" s="634">
        <f t="shared" si="16"/>
        <v>32.5</v>
      </c>
      <c r="G25" s="633">
        <v>185</v>
      </c>
      <c r="H25" s="634">
        <f t="shared" si="17"/>
        <v>24.975000000000001</v>
      </c>
      <c r="I25" s="634">
        <f t="shared" si="18"/>
        <v>2.7749999999999999</v>
      </c>
      <c r="J25" s="634">
        <f t="shared" si="19"/>
        <v>27.75</v>
      </c>
      <c r="K25" s="633">
        <v>110</v>
      </c>
      <c r="L25" s="634">
        <f t="shared" si="20"/>
        <v>19.8</v>
      </c>
      <c r="M25" s="634">
        <f t="shared" si="21"/>
        <v>2.2000000000000002</v>
      </c>
      <c r="N25" s="634">
        <f t="shared" si="22"/>
        <v>22</v>
      </c>
      <c r="O25" s="633">
        <v>96</v>
      </c>
      <c r="P25" s="634">
        <f t="shared" si="23"/>
        <v>21.6</v>
      </c>
      <c r="Q25" s="634">
        <f t="shared" si="24"/>
        <v>2.4000000000000004</v>
      </c>
      <c r="R25" s="634">
        <f t="shared" si="25"/>
        <v>24</v>
      </c>
      <c r="S25" s="635">
        <f t="shared" si="26"/>
        <v>716</v>
      </c>
      <c r="T25" s="633">
        <f t="shared" si="26"/>
        <v>95.625</v>
      </c>
      <c r="U25" s="633">
        <f t="shared" si="26"/>
        <v>10.625000000000002</v>
      </c>
      <c r="V25" s="633">
        <f t="shared" si="27"/>
        <v>106.25</v>
      </c>
    </row>
    <row r="26" spans="1:45" x14ac:dyDescent="0.2">
      <c r="A26" s="633">
        <v>16</v>
      </c>
      <c r="B26" s="363" t="s">
        <v>900</v>
      </c>
      <c r="C26" s="633">
        <v>425</v>
      </c>
      <c r="D26" s="634">
        <f t="shared" si="14"/>
        <v>38.25</v>
      </c>
      <c r="E26" s="634">
        <f t="shared" si="15"/>
        <v>4.25</v>
      </c>
      <c r="F26" s="634">
        <f t="shared" si="16"/>
        <v>42.5</v>
      </c>
      <c r="G26" s="633">
        <v>228</v>
      </c>
      <c r="H26" s="634">
        <f t="shared" si="17"/>
        <v>30.78</v>
      </c>
      <c r="I26" s="634">
        <f t="shared" si="18"/>
        <v>3.42</v>
      </c>
      <c r="J26" s="634">
        <f t="shared" si="19"/>
        <v>34.200000000000003</v>
      </c>
      <c r="K26" s="633">
        <v>35</v>
      </c>
      <c r="L26" s="634">
        <f t="shared" si="20"/>
        <v>6.3</v>
      </c>
      <c r="M26" s="634">
        <f t="shared" si="21"/>
        <v>0.70000000000000007</v>
      </c>
      <c r="N26" s="634">
        <f t="shared" si="22"/>
        <v>7</v>
      </c>
      <c r="O26" s="633">
        <v>116</v>
      </c>
      <c r="P26" s="634">
        <f t="shared" si="23"/>
        <v>26.1</v>
      </c>
      <c r="Q26" s="634">
        <f t="shared" si="24"/>
        <v>2.9000000000000004</v>
      </c>
      <c r="R26" s="634">
        <f t="shared" si="25"/>
        <v>29</v>
      </c>
      <c r="S26" s="635">
        <f t="shared" si="26"/>
        <v>804</v>
      </c>
      <c r="T26" s="633">
        <f t="shared" si="26"/>
        <v>101.43</v>
      </c>
      <c r="U26" s="633">
        <f t="shared" si="26"/>
        <v>11.27</v>
      </c>
      <c r="V26" s="633">
        <f t="shared" si="27"/>
        <v>112.7</v>
      </c>
    </row>
    <row r="27" spans="1:45" x14ac:dyDescent="0.2">
      <c r="A27" s="633">
        <v>17</v>
      </c>
      <c r="B27" s="363" t="s">
        <v>901</v>
      </c>
      <c r="C27" s="633">
        <v>207</v>
      </c>
      <c r="D27" s="634">
        <f t="shared" si="14"/>
        <v>18.63</v>
      </c>
      <c r="E27" s="634">
        <f t="shared" si="15"/>
        <v>2.0699999999999998</v>
      </c>
      <c r="F27" s="634">
        <f t="shared" si="16"/>
        <v>20.7</v>
      </c>
      <c r="G27" s="633">
        <v>45</v>
      </c>
      <c r="H27" s="634">
        <f t="shared" si="17"/>
        <v>6.0750000000000002</v>
      </c>
      <c r="I27" s="634">
        <f t="shared" si="18"/>
        <v>0.67499999999999993</v>
      </c>
      <c r="J27" s="634">
        <f t="shared" si="19"/>
        <v>6.75</v>
      </c>
      <c r="K27" s="633">
        <v>55</v>
      </c>
      <c r="L27" s="634">
        <f t="shared" si="20"/>
        <v>9.9</v>
      </c>
      <c r="M27" s="634">
        <f t="shared" si="21"/>
        <v>1.1000000000000001</v>
      </c>
      <c r="N27" s="634">
        <f t="shared" si="22"/>
        <v>11</v>
      </c>
      <c r="O27" s="633">
        <f>79-42</f>
        <v>37</v>
      </c>
      <c r="P27" s="634">
        <f t="shared" si="23"/>
        <v>8.3250000000000011</v>
      </c>
      <c r="Q27" s="634">
        <f t="shared" si="24"/>
        <v>0.92500000000000004</v>
      </c>
      <c r="R27" s="634">
        <f t="shared" si="25"/>
        <v>9.2500000000000018</v>
      </c>
      <c r="S27" s="635">
        <f t="shared" si="26"/>
        <v>344</v>
      </c>
      <c r="T27" s="633">
        <f t="shared" si="26"/>
        <v>42.93</v>
      </c>
      <c r="U27" s="633">
        <f t="shared" si="26"/>
        <v>4.7699999999999996</v>
      </c>
      <c r="V27" s="633">
        <f t="shared" si="27"/>
        <v>47.7</v>
      </c>
    </row>
    <row r="28" spans="1:45" s="632" customFormat="1" x14ac:dyDescent="0.2">
      <c r="A28" s="633">
        <v>18</v>
      </c>
      <c r="B28" s="363" t="s">
        <v>902</v>
      </c>
      <c r="C28" s="633">
        <v>1115</v>
      </c>
      <c r="D28" s="634">
        <f t="shared" si="14"/>
        <v>100.35</v>
      </c>
      <c r="E28" s="634">
        <f t="shared" si="15"/>
        <v>11.15</v>
      </c>
      <c r="F28" s="634">
        <f t="shared" si="16"/>
        <v>111.5</v>
      </c>
      <c r="G28" s="633">
        <v>429</v>
      </c>
      <c r="H28" s="634">
        <f t="shared" si="17"/>
        <v>57.915000000000006</v>
      </c>
      <c r="I28" s="634">
        <f t="shared" si="18"/>
        <v>6.4349999999999996</v>
      </c>
      <c r="J28" s="634">
        <f t="shared" si="19"/>
        <v>64.350000000000009</v>
      </c>
      <c r="K28" s="633">
        <v>207</v>
      </c>
      <c r="L28" s="634">
        <f t="shared" si="20"/>
        <v>37.26</v>
      </c>
      <c r="M28" s="634">
        <f t="shared" si="21"/>
        <v>4.1399999999999997</v>
      </c>
      <c r="N28" s="634">
        <f t="shared" si="22"/>
        <v>41.4</v>
      </c>
      <c r="O28" s="633">
        <v>15</v>
      </c>
      <c r="P28" s="634">
        <f t="shared" si="23"/>
        <v>3.375</v>
      </c>
      <c r="Q28" s="634">
        <f t="shared" si="24"/>
        <v>0.375</v>
      </c>
      <c r="R28" s="634">
        <f t="shared" si="25"/>
        <v>3.75</v>
      </c>
      <c r="S28" s="635">
        <f t="shared" si="26"/>
        <v>1766</v>
      </c>
      <c r="T28" s="633">
        <f t="shared" si="26"/>
        <v>198.89999999999998</v>
      </c>
      <c r="U28" s="633">
        <f t="shared" si="26"/>
        <v>22.1</v>
      </c>
      <c r="V28" s="633">
        <f t="shared" si="27"/>
        <v>220.99999999999997</v>
      </c>
      <c r="W28" s="631"/>
      <c r="X28" s="631"/>
      <c r="Y28" s="631"/>
      <c r="Z28" s="631"/>
      <c r="AA28" s="631"/>
      <c r="AB28" s="631"/>
      <c r="AC28" s="631"/>
      <c r="AD28" s="631"/>
      <c r="AE28" s="631"/>
      <c r="AF28" s="631"/>
      <c r="AG28" s="631"/>
      <c r="AH28" s="631"/>
      <c r="AI28" s="631"/>
      <c r="AJ28" s="631"/>
      <c r="AK28" s="631"/>
      <c r="AL28" s="631"/>
      <c r="AM28" s="631"/>
      <c r="AN28" s="631"/>
      <c r="AO28" s="631"/>
      <c r="AP28" s="631"/>
      <c r="AQ28" s="631"/>
      <c r="AR28" s="631"/>
      <c r="AS28" s="631"/>
    </row>
    <row r="29" spans="1:45" x14ac:dyDescent="0.2">
      <c r="A29" s="633">
        <v>19</v>
      </c>
      <c r="B29" s="363" t="s">
        <v>903</v>
      </c>
      <c r="C29" s="633">
        <v>528</v>
      </c>
      <c r="D29" s="634">
        <f t="shared" si="14"/>
        <v>47.519999999999996</v>
      </c>
      <c r="E29" s="634">
        <f t="shared" si="15"/>
        <v>5.28</v>
      </c>
      <c r="F29" s="634">
        <f t="shared" si="16"/>
        <v>52.8</v>
      </c>
      <c r="G29" s="633">
        <v>95</v>
      </c>
      <c r="H29" s="634">
        <f t="shared" si="17"/>
        <v>12.825000000000001</v>
      </c>
      <c r="I29" s="634">
        <f t="shared" si="18"/>
        <v>1.425</v>
      </c>
      <c r="J29" s="634">
        <f t="shared" si="19"/>
        <v>14.250000000000002</v>
      </c>
      <c r="K29" s="633">
        <v>27</v>
      </c>
      <c r="L29" s="634">
        <f t="shared" si="20"/>
        <v>4.8599999999999994</v>
      </c>
      <c r="M29" s="634">
        <f t="shared" si="21"/>
        <v>0.54</v>
      </c>
      <c r="N29" s="634">
        <f t="shared" si="22"/>
        <v>5.3999999999999995</v>
      </c>
      <c r="O29" s="633">
        <v>23</v>
      </c>
      <c r="P29" s="634">
        <f t="shared" si="23"/>
        <v>5.1749999999999998</v>
      </c>
      <c r="Q29" s="634">
        <f t="shared" si="24"/>
        <v>0.57500000000000007</v>
      </c>
      <c r="R29" s="634">
        <f t="shared" si="25"/>
        <v>5.75</v>
      </c>
      <c r="S29" s="635">
        <f t="shared" si="26"/>
        <v>673</v>
      </c>
      <c r="T29" s="633">
        <f t="shared" si="26"/>
        <v>70.38</v>
      </c>
      <c r="U29" s="633">
        <f t="shared" si="26"/>
        <v>7.82</v>
      </c>
      <c r="V29" s="633">
        <f t="shared" si="27"/>
        <v>78.199999999999989</v>
      </c>
    </row>
    <row r="30" spans="1:45" x14ac:dyDescent="0.2">
      <c r="A30" s="633">
        <v>20</v>
      </c>
      <c r="B30" s="363" t="s">
        <v>904</v>
      </c>
      <c r="C30" s="633">
        <v>1005</v>
      </c>
      <c r="D30" s="634">
        <f t="shared" si="14"/>
        <v>90.45</v>
      </c>
      <c r="E30" s="634">
        <f t="shared" si="15"/>
        <v>10.050000000000001</v>
      </c>
      <c r="F30" s="634">
        <f t="shared" si="16"/>
        <v>100.5</v>
      </c>
      <c r="G30" s="633">
        <v>335</v>
      </c>
      <c r="H30" s="634">
        <f t="shared" si="17"/>
        <v>45.225000000000001</v>
      </c>
      <c r="I30" s="634">
        <f t="shared" si="18"/>
        <v>5.0249999999999995</v>
      </c>
      <c r="J30" s="634">
        <f t="shared" si="19"/>
        <v>50.25</v>
      </c>
      <c r="K30" s="633">
        <v>150</v>
      </c>
      <c r="L30" s="634">
        <f t="shared" si="20"/>
        <v>27</v>
      </c>
      <c r="M30" s="634">
        <f t="shared" si="21"/>
        <v>3</v>
      </c>
      <c r="N30" s="634">
        <f t="shared" si="22"/>
        <v>30</v>
      </c>
      <c r="O30" s="633">
        <v>87</v>
      </c>
      <c r="P30" s="634">
        <f t="shared" si="23"/>
        <v>19.574999999999999</v>
      </c>
      <c r="Q30" s="634">
        <f t="shared" si="24"/>
        <v>2.1750000000000003</v>
      </c>
      <c r="R30" s="634">
        <f t="shared" si="25"/>
        <v>21.75</v>
      </c>
      <c r="S30" s="635">
        <f t="shared" si="26"/>
        <v>1577</v>
      </c>
      <c r="T30" s="633">
        <f t="shared" si="26"/>
        <v>182.25</v>
      </c>
      <c r="U30" s="633">
        <f t="shared" si="26"/>
        <v>20.25</v>
      </c>
      <c r="V30" s="633">
        <f t="shared" si="27"/>
        <v>202.5</v>
      </c>
    </row>
    <row r="31" spans="1:45" x14ac:dyDescent="0.2">
      <c r="A31" s="637" t="s">
        <v>17</v>
      </c>
      <c r="B31" s="636"/>
      <c r="C31" s="982">
        <f>SUM(C11:C30)</f>
        <v>12547</v>
      </c>
      <c r="D31" s="638">
        <f t="shared" ref="D31:V31" si="28">SUM(D11:D30)</f>
        <v>1129.23</v>
      </c>
      <c r="E31" s="638">
        <f t="shared" si="28"/>
        <v>125.47000000000001</v>
      </c>
      <c r="F31" s="638">
        <f t="shared" si="28"/>
        <v>1254.7</v>
      </c>
      <c r="G31" s="982">
        <f t="shared" si="28"/>
        <v>5211</v>
      </c>
      <c r="H31" s="638">
        <f t="shared" si="28"/>
        <v>703.48500000000013</v>
      </c>
      <c r="I31" s="638">
        <f t="shared" si="28"/>
        <v>78.164999999999992</v>
      </c>
      <c r="J31" s="638">
        <f t="shared" si="28"/>
        <v>781.65000000000009</v>
      </c>
      <c r="K31" s="982">
        <f t="shared" si="28"/>
        <v>1942</v>
      </c>
      <c r="L31" s="638">
        <f t="shared" si="28"/>
        <v>349.56</v>
      </c>
      <c r="M31" s="638">
        <f t="shared" si="28"/>
        <v>38.839999999999996</v>
      </c>
      <c r="N31" s="638">
        <f t="shared" si="28"/>
        <v>388.4</v>
      </c>
      <c r="O31" s="982">
        <f t="shared" si="28"/>
        <v>1051</v>
      </c>
      <c r="P31" s="638">
        <f t="shared" si="28"/>
        <v>236.47499999999999</v>
      </c>
      <c r="Q31" s="638">
        <f t="shared" si="28"/>
        <v>26.275000000000002</v>
      </c>
      <c r="R31" s="638">
        <f t="shared" si="28"/>
        <v>262.75</v>
      </c>
      <c r="S31" s="982">
        <f t="shared" si="28"/>
        <v>20751</v>
      </c>
      <c r="T31" s="638">
        <f t="shared" si="28"/>
        <v>2418.7500000000005</v>
      </c>
      <c r="U31" s="638">
        <f t="shared" si="28"/>
        <v>268.75</v>
      </c>
      <c r="V31" s="638">
        <f t="shared" si="28"/>
        <v>2687.4999999999995</v>
      </c>
    </row>
    <row r="32" spans="1:45" s="239" customFormat="1" ht="12.75" x14ac:dyDescent="0.2">
      <c r="A32" s="12" t="s">
        <v>11</v>
      </c>
      <c r="G32" s="12"/>
      <c r="H32" s="12"/>
      <c r="K32" s="12"/>
      <c r="L32" s="12"/>
      <c r="M32" s="12"/>
      <c r="N32" s="12"/>
      <c r="O32" s="12"/>
      <c r="P32" s="12"/>
      <c r="Q32" s="12"/>
      <c r="R32" s="12"/>
      <c r="S32" s="1003"/>
      <c r="T32" s="1003"/>
      <c r="U32" s="1003"/>
      <c r="V32" s="1003"/>
    </row>
    <row r="33" spans="1:22" s="239" customFormat="1" ht="12.75" customHeight="1" x14ac:dyDescent="0.2">
      <c r="K33" s="23"/>
      <c r="L33" s="23"/>
      <c r="M33" s="23"/>
      <c r="N33" s="23"/>
      <c r="O33" s="23"/>
      <c r="P33" s="23"/>
      <c r="Q33" s="23"/>
      <c r="R33" s="624"/>
      <c r="S33" s="1003"/>
      <c r="T33" s="1003"/>
      <c r="U33" s="23"/>
      <c r="V33" s="23"/>
    </row>
    <row r="34" spans="1:22" s="239" customFormat="1" ht="12.75" customHeight="1" x14ac:dyDescent="0.2">
      <c r="K34" s="23"/>
      <c r="L34" s="23"/>
      <c r="M34" s="23"/>
      <c r="N34" s="23"/>
      <c r="O34" s="23"/>
      <c r="P34" s="23"/>
      <c r="Q34" s="23"/>
      <c r="R34" s="23" t="s">
        <v>13</v>
      </c>
      <c r="S34" s="23"/>
      <c r="T34" s="23"/>
      <c r="U34" s="23"/>
      <c r="V34" s="23"/>
    </row>
    <row r="35" spans="1:22" s="239" customFormat="1" ht="12.75" x14ac:dyDescent="0.2">
      <c r="A35" s="12"/>
      <c r="B35" s="12"/>
      <c r="K35" s="12"/>
      <c r="L35" s="12"/>
      <c r="M35" s="12"/>
      <c r="N35" s="12"/>
      <c r="O35" s="12"/>
      <c r="P35" s="12"/>
      <c r="Q35" s="23"/>
      <c r="R35" s="23" t="s">
        <v>86</v>
      </c>
      <c r="S35" s="23"/>
      <c r="T35" s="23"/>
      <c r="U35" s="23"/>
      <c r="V35" s="23"/>
    </row>
  </sheetData>
  <mergeCells count="22">
    <mergeCell ref="A7:A9"/>
    <mergeCell ref="S33:T33"/>
    <mergeCell ref="O7:R7"/>
    <mergeCell ref="K7:N7"/>
    <mergeCell ref="G7:J7"/>
    <mergeCell ref="L8:N8"/>
    <mergeCell ref="O8:O9"/>
    <mergeCell ref="B7:B9"/>
    <mergeCell ref="S32:V32"/>
    <mergeCell ref="U1:V1"/>
    <mergeCell ref="C7:F7"/>
    <mergeCell ref="D8:F8"/>
    <mergeCell ref="C8:C9"/>
    <mergeCell ref="G8:G9"/>
    <mergeCell ref="S7:V7"/>
    <mergeCell ref="S8:S9"/>
    <mergeCell ref="T8:V8"/>
    <mergeCell ref="E2:P2"/>
    <mergeCell ref="C3:Q3"/>
    <mergeCell ref="P8:R8"/>
    <mergeCell ref="H8:J8"/>
    <mergeCell ref="K8:K9"/>
  </mergeCells>
  <printOptions horizontalCentered="1"/>
  <pageMargins left="0.5" right="0.5" top="0.23622047244094499" bottom="0" header="0.31496062992126" footer="0.31496062992126"/>
  <pageSetup paperSize="9" scale="91"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M36"/>
  <sheetViews>
    <sheetView view="pageBreakPreview" topLeftCell="A13" zoomScaleNormal="85" zoomScaleSheetLayoutView="100" workbookViewId="0">
      <selection activeCell="E34" sqref="E34"/>
    </sheetView>
  </sheetViews>
  <sheetFormatPr defaultColWidth="8.85546875" defaultRowHeight="14.25" x14ac:dyDescent="0.2"/>
  <cols>
    <col min="1" max="1" width="4.28515625" style="642" customWidth="1"/>
    <col min="2" max="3" width="9.5703125" style="642" customWidth="1"/>
    <col min="4" max="4" width="9.140625" style="642" customWidth="1"/>
    <col min="5" max="5" width="10.42578125" style="642" customWidth="1"/>
    <col min="6" max="6" width="14.85546875" style="642" customWidth="1"/>
    <col min="7" max="7" width="9.7109375" style="642" customWidth="1"/>
    <col min="8" max="8" width="11" style="642" customWidth="1"/>
    <col min="9" max="9" width="11.7109375" style="642" customWidth="1"/>
    <col min="10" max="10" width="15.140625" style="642" customWidth="1"/>
    <col min="11" max="11" width="12.42578125" style="642" customWidth="1"/>
    <col min="12" max="12" width="11.140625" style="642" customWidth="1"/>
    <col min="13" max="16384" width="8.85546875" style="642"/>
  </cols>
  <sheetData>
    <row r="1" spans="1:13" ht="15" x14ac:dyDescent="0.2">
      <c r="B1" s="331"/>
      <c r="C1" s="331"/>
      <c r="D1" s="331"/>
      <c r="E1" s="331"/>
      <c r="F1" s="370"/>
      <c r="G1" s="370"/>
      <c r="H1" s="331"/>
      <c r="J1" s="428"/>
      <c r="K1" s="1620" t="s">
        <v>528</v>
      </c>
      <c r="L1" s="1620"/>
    </row>
    <row r="2" spans="1:13" ht="15.75" x14ac:dyDescent="0.2">
      <c r="B2" s="1283" t="s">
        <v>0</v>
      </c>
      <c r="C2" s="1283"/>
      <c r="D2" s="1283"/>
      <c r="E2" s="1283"/>
      <c r="F2" s="1283"/>
      <c r="G2" s="1283"/>
      <c r="H2" s="1283"/>
      <c r="I2" s="1283"/>
      <c r="J2" s="1283"/>
    </row>
    <row r="3" spans="1:13" ht="20.25" x14ac:dyDescent="0.2">
      <c r="B3" s="1192" t="s">
        <v>734</v>
      </c>
      <c r="C3" s="1192"/>
      <c r="D3" s="1192"/>
      <c r="E3" s="1192"/>
      <c r="F3" s="1192"/>
      <c r="G3" s="1192"/>
      <c r="H3" s="1192"/>
      <c r="I3" s="1192"/>
      <c r="J3" s="1192"/>
    </row>
    <row r="4" spans="1:13" ht="7.5" customHeight="1" x14ac:dyDescent="0.2">
      <c r="B4" s="470"/>
      <c r="C4" s="470"/>
      <c r="D4" s="470"/>
      <c r="E4" s="470"/>
      <c r="F4" s="470"/>
      <c r="G4" s="470"/>
      <c r="H4" s="470"/>
      <c r="I4" s="470"/>
      <c r="J4" s="470"/>
    </row>
    <row r="5" spans="1:13" ht="15.6" customHeight="1" x14ac:dyDescent="0.2">
      <c r="B5" s="1621" t="s">
        <v>750</v>
      </c>
      <c r="C5" s="1621"/>
      <c r="D5" s="1621"/>
      <c r="E5" s="1621"/>
      <c r="F5" s="1621"/>
      <c r="G5" s="1621"/>
      <c r="H5" s="1621"/>
      <c r="I5" s="1621"/>
      <c r="J5" s="1621"/>
      <c r="K5" s="1621"/>
      <c r="L5" s="1621"/>
    </row>
    <row r="6" spans="1:13" x14ac:dyDescent="0.2">
      <c r="A6" s="1195" t="s">
        <v>157</v>
      </c>
      <c r="B6" s="1195"/>
      <c r="C6" s="371"/>
    </row>
    <row r="7" spans="1:13" ht="15" customHeight="1" x14ac:dyDescent="0.2">
      <c r="A7" s="1592" t="s">
        <v>999</v>
      </c>
      <c r="B7" s="1592" t="s">
        <v>3</v>
      </c>
      <c r="C7" s="1592" t="s">
        <v>24</v>
      </c>
      <c r="D7" s="1592"/>
      <c r="E7" s="1592"/>
      <c r="F7" s="1592"/>
      <c r="G7" s="1592" t="s">
        <v>25</v>
      </c>
      <c r="H7" s="1592"/>
      <c r="I7" s="1592"/>
      <c r="J7" s="1592"/>
      <c r="K7" s="1592" t="s">
        <v>368</v>
      </c>
      <c r="L7" s="1592" t="s">
        <v>659</v>
      </c>
    </row>
    <row r="8" spans="1:13" ht="19.5" customHeight="1" x14ac:dyDescent="0.2">
      <c r="A8" s="1592"/>
      <c r="B8" s="1592"/>
      <c r="C8" s="1592" t="s">
        <v>236</v>
      </c>
      <c r="D8" s="1592" t="s">
        <v>426</v>
      </c>
      <c r="E8" s="1592" t="s">
        <v>97</v>
      </c>
      <c r="F8" s="1592"/>
      <c r="G8" s="1592" t="s">
        <v>236</v>
      </c>
      <c r="H8" s="1592" t="s">
        <v>426</v>
      </c>
      <c r="I8" s="1592" t="s">
        <v>97</v>
      </c>
      <c r="J8" s="1592"/>
      <c r="K8" s="1592"/>
      <c r="L8" s="1592"/>
    </row>
    <row r="9" spans="1:13" ht="51" customHeight="1" x14ac:dyDescent="0.2">
      <c r="A9" s="1592"/>
      <c r="B9" s="1592"/>
      <c r="C9" s="1592"/>
      <c r="D9" s="1592"/>
      <c r="E9" s="563" t="s">
        <v>877</v>
      </c>
      <c r="F9" s="563" t="s">
        <v>427</v>
      </c>
      <c r="G9" s="1592"/>
      <c r="H9" s="1592"/>
      <c r="I9" s="563" t="s">
        <v>877</v>
      </c>
      <c r="J9" s="563" t="s">
        <v>427</v>
      </c>
      <c r="K9" s="1592"/>
      <c r="L9" s="1592"/>
      <c r="M9" s="643"/>
    </row>
    <row r="10" spans="1:13" ht="14.25" customHeight="1" x14ac:dyDescent="0.2">
      <c r="A10" s="566">
        <v>1</v>
      </c>
      <c r="B10" s="566">
        <v>2</v>
      </c>
      <c r="C10" s="566">
        <v>3</v>
      </c>
      <c r="D10" s="566">
        <v>4</v>
      </c>
      <c r="E10" s="566">
        <v>5</v>
      </c>
      <c r="F10" s="566">
        <v>6</v>
      </c>
      <c r="G10" s="566">
        <v>7</v>
      </c>
      <c r="H10" s="566">
        <v>8</v>
      </c>
      <c r="I10" s="566">
        <v>9</v>
      </c>
      <c r="J10" s="566">
        <v>10</v>
      </c>
      <c r="K10" s="644" t="s">
        <v>535</v>
      </c>
      <c r="L10" s="566">
        <v>12</v>
      </c>
      <c r="M10" s="643"/>
    </row>
    <row r="11" spans="1:13" s="643" customFormat="1" ht="14.25" customHeight="1" x14ac:dyDescent="0.2">
      <c r="A11" s="585">
        <v>1</v>
      </c>
      <c r="B11" s="335" t="s">
        <v>885</v>
      </c>
      <c r="C11" s="653">
        <v>31147</v>
      </c>
      <c r="D11" s="202">
        <v>1119</v>
      </c>
      <c r="E11" s="202">
        <v>1124</v>
      </c>
      <c r="F11" s="202">
        <v>0</v>
      </c>
      <c r="G11" s="658">
        <v>19316</v>
      </c>
      <c r="H11" s="202">
        <v>767</v>
      </c>
      <c r="I11" s="202">
        <v>772</v>
      </c>
      <c r="J11" s="202">
        <v>0</v>
      </c>
      <c r="K11" s="585">
        <f>E11+F11+I11+J11</f>
        <v>1896</v>
      </c>
      <c r="L11" s="585">
        <v>0</v>
      </c>
    </row>
    <row r="12" spans="1:13" ht="14.25" customHeight="1" x14ac:dyDescent="0.2">
      <c r="A12" s="585">
        <v>2</v>
      </c>
      <c r="B12" s="335" t="s">
        <v>886</v>
      </c>
      <c r="C12" s="653">
        <v>7870</v>
      </c>
      <c r="D12" s="202">
        <v>340</v>
      </c>
      <c r="E12" s="202">
        <v>293</v>
      </c>
      <c r="F12" s="202">
        <v>0</v>
      </c>
      <c r="G12" s="658">
        <v>4902</v>
      </c>
      <c r="H12" s="202">
        <v>375</v>
      </c>
      <c r="I12" s="202">
        <v>363</v>
      </c>
      <c r="J12" s="202">
        <v>0</v>
      </c>
      <c r="K12" s="585">
        <f t="shared" ref="K12:K30" si="0">E12+F12+I12+J12</f>
        <v>656</v>
      </c>
      <c r="L12" s="585">
        <v>0</v>
      </c>
      <c r="M12" s="643"/>
    </row>
    <row r="13" spans="1:13" ht="14.25" customHeight="1" x14ac:dyDescent="0.2">
      <c r="A13" s="585">
        <v>3</v>
      </c>
      <c r="B13" s="335" t="s">
        <v>887</v>
      </c>
      <c r="C13" s="653">
        <v>29880</v>
      </c>
      <c r="D13" s="585">
        <v>1153</v>
      </c>
      <c r="E13" s="585">
        <v>1058</v>
      </c>
      <c r="F13" s="202">
        <v>0</v>
      </c>
      <c r="G13" s="652">
        <v>19299</v>
      </c>
      <c r="H13" s="585">
        <v>1050</v>
      </c>
      <c r="I13" s="585">
        <v>959</v>
      </c>
      <c r="J13" s="202">
        <v>0</v>
      </c>
      <c r="K13" s="585">
        <f t="shared" si="0"/>
        <v>2017</v>
      </c>
      <c r="L13" s="585">
        <v>0</v>
      </c>
      <c r="M13" s="643"/>
    </row>
    <row r="14" spans="1:13" ht="14.25" customHeight="1" x14ac:dyDescent="0.2">
      <c r="A14" s="585">
        <v>4</v>
      </c>
      <c r="B14" s="335" t="s">
        <v>888</v>
      </c>
      <c r="C14" s="653">
        <v>40939</v>
      </c>
      <c r="D14" s="585">
        <v>1143</v>
      </c>
      <c r="E14" s="585">
        <v>905</v>
      </c>
      <c r="F14" s="202">
        <v>0</v>
      </c>
      <c r="G14" s="658">
        <v>24471</v>
      </c>
      <c r="H14" s="585">
        <v>1351</v>
      </c>
      <c r="I14" s="585">
        <v>1005</v>
      </c>
      <c r="J14" s="202">
        <v>0</v>
      </c>
      <c r="K14" s="585">
        <f t="shared" si="0"/>
        <v>1910</v>
      </c>
      <c r="L14" s="585">
        <v>0</v>
      </c>
    </row>
    <row r="15" spans="1:13" ht="14.25" customHeight="1" x14ac:dyDescent="0.2">
      <c r="A15" s="585">
        <v>5</v>
      </c>
      <c r="B15" s="335" t="s">
        <v>889</v>
      </c>
      <c r="C15" s="653">
        <v>31141</v>
      </c>
      <c r="D15" s="585">
        <v>683</v>
      </c>
      <c r="E15" s="585">
        <v>692</v>
      </c>
      <c r="F15" s="202">
        <v>0</v>
      </c>
      <c r="G15" s="658">
        <v>15868</v>
      </c>
      <c r="H15" s="585">
        <v>564</v>
      </c>
      <c r="I15" s="585">
        <v>587</v>
      </c>
      <c r="J15" s="202">
        <v>0</v>
      </c>
      <c r="K15" s="585">
        <f t="shared" si="0"/>
        <v>1279</v>
      </c>
      <c r="L15" s="585">
        <v>0</v>
      </c>
    </row>
    <row r="16" spans="1:13" ht="14.25" customHeight="1" x14ac:dyDescent="0.2">
      <c r="A16" s="585">
        <v>6</v>
      </c>
      <c r="B16" s="335" t="s">
        <v>890</v>
      </c>
      <c r="C16" s="653">
        <v>31399</v>
      </c>
      <c r="D16" s="585">
        <v>1080</v>
      </c>
      <c r="E16" s="585">
        <v>1061</v>
      </c>
      <c r="F16" s="202">
        <v>0</v>
      </c>
      <c r="G16" s="658">
        <v>18665</v>
      </c>
      <c r="H16" s="585">
        <v>967</v>
      </c>
      <c r="I16" s="585">
        <v>950</v>
      </c>
      <c r="J16" s="202">
        <v>0</v>
      </c>
      <c r="K16" s="585">
        <f t="shared" si="0"/>
        <v>2011</v>
      </c>
      <c r="L16" s="585">
        <v>0</v>
      </c>
    </row>
    <row r="17" spans="1:12" ht="14.25" customHeight="1" x14ac:dyDescent="0.2">
      <c r="A17" s="585">
        <v>7</v>
      </c>
      <c r="B17" s="335" t="s">
        <v>891</v>
      </c>
      <c r="C17" s="653">
        <v>29957</v>
      </c>
      <c r="D17" s="585">
        <v>907</v>
      </c>
      <c r="E17" s="585">
        <v>949</v>
      </c>
      <c r="F17" s="202">
        <v>0</v>
      </c>
      <c r="G17" s="658">
        <v>16080</v>
      </c>
      <c r="H17" s="585">
        <v>491</v>
      </c>
      <c r="I17" s="585">
        <v>463</v>
      </c>
      <c r="J17" s="202">
        <v>0</v>
      </c>
      <c r="K17" s="585">
        <f t="shared" si="0"/>
        <v>1412</v>
      </c>
      <c r="L17" s="585">
        <v>0</v>
      </c>
    </row>
    <row r="18" spans="1:12" ht="14.25" customHeight="1" x14ac:dyDescent="0.2">
      <c r="A18" s="585">
        <v>8</v>
      </c>
      <c r="B18" s="335" t="s">
        <v>892</v>
      </c>
      <c r="C18" s="653">
        <v>18128</v>
      </c>
      <c r="D18" s="585">
        <v>522</v>
      </c>
      <c r="E18" s="585">
        <v>570</v>
      </c>
      <c r="F18" s="202">
        <v>0</v>
      </c>
      <c r="G18" s="658">
        <v>9283</v>
      </c>
      <c r="H18" s="585">
        <v>405</v>
      </c>
      <c r="I18" s="585">
        <v>473</v>
      </c>
      <c r="J18" s="202">
        <v>0</v>
      </c>
      <c r="K18" s="585">
        <f t="shared" si="0"/>
        <v>1043</v>
      </c>
      <c r="L18" s="585">
        <v>0</v>
      </c>
    </row>
    <row r="19" spans="1:12" ht="14.25" customHeight="1" x14ac:dyDescent="0.2">
      <c r="A19" s="585">
        <v>9</v>
      </c>
      <c r="B19" s="335" t="s">
        <v>893</v>
      </c>
      <c r="C19" s="654">
        <v>46639</v>
      </c>
      <c r="D19" s="585">
        <v>1002</v>
      </c>
      <c r="E19" s="585">
        <v>1002</v>
      </c>
      <c r="F19" s="202">
        <v>0</v>
      </c>
      <c r="G19" s="658">
        <v>23390</v>
      </c>
      <c r="H19" s="585">
        <v>896</v>
      </c>
      <c r="I19" s="585">
        <v>896</v>
      </c>
      <c r="J19" s="202">
        <v>0</v>
      </c>
      <c r="K19" s="585">
        <f t="shared" si="0"/>
        <v>1898</v>
      </c>
      <c r="L19" s="585">
        <v>0</v>
      </c>
    </row>
    <row r="20" spans="1:12" ht="14.25" customHeight="1" x14ac:dyDescent="0.2">
      <c r="A20" s="585">
        <v>10</v>
      </c>
      <c r="B20" s="335" t="s">
        <v>894</v>
      </c>
      <c r="C20" s="654">
        <v>41826</v>
      </c>
      <c r="D20" s="585">
        <v>1610</v>
      </c>
      <c r="E20" s="585">
        <v>1271</v>
      </c>
      <c r="F20" s="202">
        <v>0</v>
      </c>
      <c r="G20" s="658">
        <v>21940</v>
      </c>
      <c r="H20" s="585">
        <v>1190</v>
      </c>
      <c r="I20" s="585">
        <v>848</v>
      </c>
      <c r="J20" s="202">
        <v>0</v>
      </c>
      <c r="K20" s="585">
        <f t="shared" si="0"/>
        <v>2119</v>
      </c>
      <c r="L20" s="585">
        <v>0</v>
      </c>
    </row>
    <row r="21" spans="1:12" ht="14.25" customHeight="1" x14ac:dyDescent="0.2">
      <c r="A21" s="585">
        <v>11</v>
      </c>
      <c r="B21" s="335" t="s">
        <v>895</v>
      </c>
      <c r="C21" s="654">
        <v>11642</v>
      </c>
      <c r="D21" s="585">
        <v>258</v>
      </c>
      <c r="E21" s="585">
        <v>255</v>
      </c>
      <c r="F21" s="202">
        <v>0</v>
      </c>
      <c r="G21" s="658">
        <v>5720</v>
      </c>
      <c r="H21" s="585">
        <v>392</v>
      </c>
      <c r="I21" s="585">
        <v>298</v>
      </c>
      <c r="J21" s="202">
        <v>0</v>
      </c>
      <c r="K21" s="585">
        <f t="shared" si="0"/>
        <v>553</v>
      </c>
      <c r="L21" s="585">
        <v>0</v>
      </c>
    </row>
    <row r="22" spans="1:12" ht="14.25" customHeight="1" x14ac:dyDescent="0.2">
      <c r="A22" s="585">
        <v>12</v>
      </c>
      <c r="B22" s="335" t="s">
        <v>896</v>
      </c>
      <c r="C22" s="654">
        <v>16760</v>
      </c>
      <c r="D22" s="585">
        <v>418</v>
      </c>
      <c r="E22" s="585">
        <v>473</v>
      </c>
      <c r="F22" s="202">
        <v>0</v>
      </c>
      <c r="G22" s="658">
        <v>6300</v>
      </c>
      <c r="H22" s="585">
        <v>365</v>
      </c>
      <c r="I22" s="585">
        <v>297</v>
      </c>
      <c r="J22" s="202">
        <v>0</v>
      </c>
      <c r="K22" s="585">
        <f t="shared" si="0"/>
        <v>770</v>
      </c>
      <c r="L22" s="585">
        <v>0</v>
      </c>
    </row>
    <row r="23" spans="1:12" ht="14.25" customHeight="1" x14ac:dyDescent="0.2">
      <c r="A23" s="585">
        <v>13</v>
      </c>
      <c r="B23" s="335" t="s">
        <v>897</v>
      </c>
      <c r="C23" s="654">
        <v>31695</v>
      </c>
      <c r="D23" s="585">
        <v>847</v>
      </c>
      <c r="E23" s="585">
        <v>756</v>
      </c>
      <c r="F23" s="202">
        <v>0</v>
      </c>
      <c r="G23" s="658">
        <v>18901</v>
      </c>
      <c r="H23" s="585">
        <v>818</v>
      </c>
      <c r="I23" s="585">
        <v>774</v>
      </c>
      <c r="J23" s="202">
        <v>0</v>
      </c>
      <c r="K23" s="585">
        <f t="shared" si="0"/>
        <v>1530</v>
      </c>
      <c r="L23" s="585">
        <v>0</v>
      </c>
    </row>
    <row r="24" spans="1:12" ht="14.25" customHeight="1" x14ac:dyDescent="0.2">
      <c r="A24" s="585">
        <v>14</v>
      </c>
      <c r="B24" s="335" t="s">
        <v>898</v>
      </c>
      <c r="C24" s="654">
        <v>43345</v>
      </c>
      <c r="D24" s="585">
        <v>1135</v>
      </c>
      <c r="E24" s="585">
        <v>1120</v>
      </c>
      <c r="F24" s="202">
        <v>0</v>
      </c>
      <c r="G24" s="658">
        <v>18134</v>
      </c>
      <c r="H24" s="585">
        <v>1132</v>
      </c>
      <c r="I24" s="585">
        <v>928</v>
      </c>
      <c r="J24" s="202">
        <v>0</v>
      </c>
      <c r="K24" s="585">
        <f t="shared" si="0"/>
        <v>2048</v>
      </c>
      <c r="L24" s="585">
        <v>0</v>
      </c>
    </row>
    <row r="25" spans="1:12" ht="14.25" customHeight="1" x14ac:dyDescent="0.2">
      <c r="A25" s="585">
        <v>15</v>
      </c>
      <c r="B25" s="335" t="s">
        <v>899</v>
      </c>
      <c r="C25" s="654">
        <v>19589</v>
      </c>
      <c r="D25" s="585">
        <v>470</v>
      </c>
      <c r="E25" s="585">
        <v>440</v>
      </c>
      <c r="F25" s="202">
        <v>0</v>
      </c>
      <c r="G25" s="658">
        <v>9234</v>
      </c>
      <c r="H25" s="585">
        <v>630</v>
      </c>
      <c r="I25" s="585">
        <v>575</v>
      </c>
      <c r="J25" s="202">
        <v>0</v>
      </c>
      <c r="K25" s="585">
        <f t="shared" si="0"/>
        <v>1015</v>
      </c>
      <c r="L25" s="585">
        <v>0</v>
      </c>
    </row>
    <row r="26" spans="1:12" ht="14.25" customHeight="1" x14ac:dyDescent="0.2">
      <c r="A26" s="585">
        <v>16</v>
      </c>
      <c r="B26" s="335" t="s">
        <v>900</v>
      </c>
      <c r="C26" s="654">
        <v>19220</v>
      </c>
      <c r="D26" s="585">
        <v>880</v>
      </c>
      <c r="E26" s="585">
        <v>567</v>
      </c>
      <c r="F26" s="202">
        <v>0</v>
      </c>
      <c r="G26" s="658">
        <v>7597</v>
      </c>
      <c r="H26" s="585">
        <v>258</v>
      </c>
      <c r="I26" s="585">
        <v>480</v>
      </c>
      <c r="J26" s="202">
        <v>0</v>
      </c>
      <c r="K26" s="585">
        <f t="shared" si="0"/>
        <v>1047</v>
      </c>
      <c r="L26" s="585">
        <v>0</v>
      </c>
    </row>
    <row r="27" spans="1:12" ht="14.25" customHeight="1" x14ac:dyDescent="0.2">
      <c r="A27" s="585">
        <v>17</v>
      </c>
      <c r="B27" s="335" t="s">
        <v>901</v>
      </c>
      <c r="C27" s="654">
        <v>13104</v>
      </c>
      <c r="D27" s="585">
        <v>378</v>
      </c>
      <c r="E27" s="585">
        <v>340</v>
      </c>
      <c r="F27" s="202">
        <v>0</v>
      </c>
      <c r="G27" s="658">
        <v>4424</v>
      </c>
      <c r="H27" s="585">
        <v>289</v>
      </c>
      <c r="I27" s="585">
        <v>266</v>
      </c>
      <c r="J27" s="202">
        <v>0</v>
      </c>
      <c r="K27" s="585">
        <f t="shared" si="0"/>
        <v>606</v>
      </c>
      <c r="L27" s="585">
        <v>0</v>
      </c>
    </row>
    <row r="28" spans="1:12" ht="14.25" customHeight="1" x14ac:dyDescent="0.2">
      <c r="A28" s="585">
        <v>18</v>
      </c>
      <c r="B28" s="335" t="s">
        <v>902</v>
      </c>
      <c r="C28" s="654">
        <v>41518</v>
      </c>
      <c r="D28" s="585">
        <v>1288</v>
      </c>
      <c r="E28" s="585">
        <v>1179</v>
      </c>
      <c r="F28" s="202">
        <v>0</v>
      </c>
      <c r="G28" s="658">
        <v>24433</v>
      </c>
      <c r="H28" s="585">
        <v>1266</v>
      </c>
      <c r="I28" s="585">
        <v>1151</v>
      </c>
      <c r="J28" s="202">
        <v>0</v>
      </c>
      <c r="K28" s="585">
        <f t="shared" si="0"/>
        <v>2330</v>
      </c>
      <c r="L28" s="585">
        <v>0</v>
      </c>
    </row>
    <row r="29" spans="1:12" ht="14.25" customHeight="1" x14ac:dyDescent="0.2">
      <c r="A29" s="585">
        <v>19</v>
      </c>
      <c r="B29" s="335" t="s">
        <v>903</v>
      </c>
      <c r="C29" s="654">
        <v>25184</v>
      </c>
      <c r="D29" s="585">
        <v>536</v>
      </c>
      <c r="E29" s="585">
        <v>536</v>
      </c>
      <c r="F29" s="202">
        <v>0</v>
      </c>
      <c r="G29" s="658">
        <v>12275</v>
      </c>
      <c r="H29" s="585">
        <v>572</v>
      </c>
      <c r="I29" s="585">
        <v>511</v>
      </c>
      <c r="J29" s="202">
        <v>0</v>
      </c>
      <c r="K29" s="585">
        <f t="shared" si="0"/>
        <v>1047</v>
      </c>
      <c r="L29" s="585">
        <v>0</v>
      </c>
    </row>
    <row r="30" spans="1:12" ht="14.25" customHeight="1" x14ac:dyDescent="0.2">
      <c r="A30" s="585">
        <v>20</v>
      </c>
      <c r="B30" s="335" t="s">
        <v>904</v>
      </c>
      <c r="C30" s="654">
        <v>46993</v>
      </c>
      <c r="D30" s="585">
        <v>1570</v>
      </c>
      <c r="E30" s="585">
        <v>1530</v>
      </c>
      <c r="F30" s="202">
        <v>0</v>
      </c>
      <c r="G30" s="658">
        <v>24574</v>
      </c>
      <c r="H30" s="585">
        <v>1277</v>
      </c>
      <c r="I30" s="585">
        <v>1270</v>
      </c>
      <c r="J30" s="202">
        <v>0</v>
      </c>
      <c r="K30" s="585">
        <f t="shared" si="0"/>
        <v>2800</v>
      </c>
      <c r="L30" s="585">
        <v>0</v>
      </c>
    </row>
    <row r="31" spans="1:12" ht="14.25" customHeight="1" x14ac:dyDescent="0.2">
      <c r="A31" s="1625" t="s">
        <v>17</v>
      </c>
      <c r="B31" s="1626"/>
      <c r="C31" s="399">
        <f>SUM(C11:C30)</f>
        <v>577976</v>
      </c>
      <c r="D31" s="787">
        <f t="shared" ref="D31:L31" si="1">SUM(D11:D30)</f>
        <v>17339</v>
      </c>
      <c r="E31" s="399">
        <f t="shared" si="1"/>
        <v>16121</v>
      </c>
      <c r="F31" s="399">
        <f t="shared" si="1"/>
        <v>0</v>
      </c>
      <c r="G31" s="399">
        <f t="shared" si="1"/>
        <v>304806</v>
      </c>
      <c r="H31" s="787">
        <f t="shared" si="1"/>
        <v>15055</v>
      </c>
      <c r="I31" s="584">
        <f t="shared" si="1"/>
        <v>13866</v>
      </c>
      <c r="J31" s="584">
        <f t="shared" si="1"/>
        <v>0</v>
      </c>
      <c r="K31" s="584">
        <f t="shared" si="1"/>
        <v>29987</v>
      </c>
      <c r="L31" s="584">
        <f t="shared" si="1"/>
        <v>0</v>
      </c>
    </row>
    <row r="32" spans="1:12" ht="17.25" customHeight="1" x14ac:dyDescent="0.2">
      <c r="A32" s="1622" t="s">
        <v>114</v>
      </c>
      <c r="B32" s="1623"/>
      <c r="C32" s="1623"/>
      <c r="D32" s="1623"/>
      <c r="E32" s="1623"/>
      <c r="F32" s="1623"/>
      <c r="G32" s="1623"/>
      <c r="H32" s="1623"/>
      <c r="I32" s="1623"/>
      <c r="J32" s="1623"/>
      <c r="K32" s="1624"/>
      <c r="L32" s="1624"/>
    </row>
    <row r="33" spans="1:13" ht="15" x14ac:dyDescent="0.2">
      <c r="C33" s="562"/>
      <c r="G33" s="562"/>
    </row>
    <row r="34" spans="1:13" s="331" customFormat="1" ht="15.75" customHeight="1" x14ac:dyDescent="0.2">
      <c r="A34" s="1140" t="s">
        <v>11</v>
      </c>
      <c r="B34" s="1140"/>
      <c r="C34" s="377"/>
      <c r="D34" s="377"/>
      <c r="E34" s="377"/>
      <c r="F34" s="186"/>
      <c r="H34" s="227"/>
      <c r="I34" s="227"/>
      <c r="J34" s="553"/>
      <c r="K34" s="1065"/>
      <c r="L34" s="1065"/>
      <c r="M34" s="377"/>
    </row>
    <row r="35" spans="1:13" s="331" customFormat="1" ht="13.15" customHeight="1" x14ac:dyDescent="0.2">
      <c r="F35" s="186"/>
      <c r="J35" s="377" t="s">
        <v>13</v>
      </c>
      <c r="K35" s="377"/>
      <c r="L35" s="377"/>
      <c r="M35" s="377"/>
    </row>
    <row r="36" spans="1:13" s="331" customFormat="1" ht="15" x14ac:dyDescent="0.2">
      <c r="B36" s="431"/>
      <c r="J36" s="377" t="s">
        <v>86</v>
      </c>
      <c r="K36" s="377"/>
      <c r="L36" s="377"/>
      <c r="M36" s="377"/>
    </row>
  </sheetData>
  <mergeCells count="21">
    <mergeCell ref="A32:L32"/>
    <mergeCell ref="A7:A9"/>
    <mergeCell ref="B7:B9"/>
    <mergeCell ref="K34:L34"/>
    <mergeCell ref="A34:B34"/>
    <mergeCell ref="C8:C9"/>
    <mergeCell ref="H8:H9"/>
    <mergeCell ref="G8:G9"/>
    <mergeCell ref="C7:F7"/>
    <mergeCell ref="D8:D9"/>
    <mergeCell ref="A31:B31"/>
    <mergeCell ref="K1:L1"/>
    <mergeCell ref="B2:J2"/>
    <mergeCell ref="B3:J3"/>
    <mergeCell ref="G7:J7"/>
    <mergeCell ref="A6:B6"/>
    <mergeCell ref="B5:L5"/>
    <mergeCell ref="K7:K9"/>
    <mergeCell ref="E8:F8"/>
    <mergeCell ref="I8:J8"/>
    <mergeCell ref="L7:L9"/>
  </mergeCells>
  <phoneticPr fontId="0" type="noConversion"/>
  <printOptions horizontalCentered="1"/>
  <pageMargins left="0.5" right="0.5" top="0.23622047244094499" bottom="0" header="0.31496062992126" footer="0.31496062992126"/>
  <pageSetup paperSize="9"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IG41"/>
  <sheetViews>
    <sheetView view="pageBreakPreview" zoomScaleNormal="90" zoomScaleSheetLayoutView="100" workbookViewId="0">
      <selection activeCell="AB25" sqref="AB25"/>
    </sheetView>
  </sheetViews>
  <sheetFormatPr defaultColWidth="9.140625" defaultRowHeight="12.75" x14ac:dyDescent="0.2"/>
  <cols>
    <col min="1" max="1" width="3.28515625" style="729" customWidth="1"/>
    <col min="2" max="2" width="13.85546875" style="729" customWidth="1"/>
    <col min="3" max="3" width="7.7109375" style="729" customWidth="1"/>
    <col min="4" max="4" width="5.7109375" style="729" bestFit="1" customWidth="1"/>
    <col min="5" max="6" width="6.5703125" style="729" bestFit="1" customWidth="1"/>
    <col min="7" max="7" width="5.5703125" style="729" bestFit="1" customWidth="1"/>
    <col min="8" max="9" width="6.5703125" style="729" bestFit="1" customWidth="1"/>
    <col min="10" max="10" width="9.5703125" style="729" customWidth="1"/>
    <col min="11" max="12" width="6.5703125" style="729" bestFit="1" customWidth="1"/>
    <col min="13" max="13" width="5.7109375" style="729" bestFit="1" customWidth="1"/>
    <col min="14" max="14" width="6.5703125" style="729" bestFit="1" customWidth="1"/>
    <col min="15" max="16" width="7.5703125" style="729" bestFit="1" customWidth="1"/>
    <col min="17" max="18" width="6.5703125" style="729" bestFit="1" customWidth="1"/>
    <col min="19" max="19" width="5.7109375" style="729" bestFit="1" customWidth="1"/>
    <col min="20" max="23" width="6.5703125" style="729" bestFit="1" customWidth="1"/>
    <col min="24" max="24" width="7.42578125" style="730" bestFit="1" customWidth="1"/>
    <col min="25" max="16384" width="9.140625" style="729"/>
  </cols>
  <sheetData>
    <row r="1" spans="1:241" ht="15" x14ac:dyDescent="0.2">
      <c r="O1" s="1627" t="s">
        <v>540</v>
      </c>
      <c r="P1" s="1627"/>
      <c r="Q1" s="1627"/>
      <c r="R1" s="1627"/>
      <c r="S1" s="1627"/>
      <c r="T1" s="1627"/>
      <c r="U1" s="1627"/>
    </row>
    <row r="2" spans="1:241" ht="15.75" x14ac:dyDescent="0.2">
      <c r="G2" s="731"/>
      <c r="H2" s="731"/>
      <c r="I2" s="732"/>
      <c r="J2" s="731" t="s">
        <v>0</v>
      </c>
      <c r="K2" s="732"/>
      <c r="L2" s="732"/>
      <c r="M2" s="732"/>
      <c r="N2" s="732"/>
      <c r="O2" s="732"/>
      <c r="P2" s="732"/>
      <c r="Q2" s="732"/>
      <c r="R2" s="732"/>
      <c r="S2" s="732"/>
      <c r="T2" s="732"/>
      <c r="U2" s="732"/>
    </row>
    <row r="3" spans="1:241" ht="15.75" x14ac:dyDescent="0.2">
      <c r="F3" s="731"/>
      <c r="G3" s="731"/>
      <c r="H3" s="731"/>
      <c r="I3" s="732"/>
      <c r="J3" s="732"/>
      <c r="K3" s="732"/>
      <c r="L3" s="732"/>
      <c r="M3" s="732"/>
      <c r="N3" s="732"/>
      <c r="O3" s="732"/>
      <c r="P3" s="732"/>
      <c r="Q3" s="732"/>
      <c r="R3" s="732"/>
      <c r="S3" s="732"/>
      <c r="T3" s="732"/>
      <c r="U3" s="732"/>
    </row>
    <row r="4" spans="1:241" ht="18" x14ac:dyDescent="0.2">
      <c r="B4" s="1628" t="s">
        <v>734</v>
      </c>
      <c r="C4" s="1628"/>
      <c r="D4" s="1628"/>
      <c r="E4" s="1628"/>
      <c r="F4" s="1628"/>
      <c r="G4" s="1628"/>
      <c r="H4" s="1628"/>
      <c r="I4" s="1628"/>
      <c r="J4" s="1628"/>
      <c r="K4" s="1628"/>
      <c r="L4" s="1628"/>
      <c r="M4" s="1628"/>
      <c r="N4" s="1628"/>
      <c r="O4" s="1628"/>
      <c r="P4" s="1628"/>
      <c r="Q4" s="1628"/>
      <c r="R4" s="1628"/>
      <c r="S4" s="1628"/>
      <c r="T4" s="1628"/>
      <c r="U4" s="1628"/>
    </row>
    <row r="6" spans="1:241" ht="15.75" x14ac:dyDescent="0.2">
      <c r="B6" s="1629" t="s">
        <v>751</v>
      </c>
      <c r="C6" s="1629"/>
      <c r="D6" s="1629"/>
      <c r="E6" s="1629"/>
      <c r="F6" s="1629"/>
      <c r="G6" s="1629"/>
      <c r="H6" s="1629"/>
      <c r="I6" s="1629"/>
      <c r="J6" s="1629"/>
      <c r="K6" s="1629"/>
      <c r="L6" s="1629"/>
      <c r="M6" s="1629"/>
      <c r="N6" s="1629"/>
      <c r="O6" s="1629"/>
      <c r="P6" s="1629"/>
      <c r="Q6" s="1629"/>
      <c r="R6" s="1629"/>
      <c r="S6" s="1629"/>
      <c r="T6" s="1629"/>
      <c r="U6" s="1629"/>
    </row>
    <row r="7" spans="1:241" x14ac:dyDescent="0.2">
      <c r="A7" s="1630" t="s">
        <v>157</v>
      </c>
      <c r="B7" s="1630"/>
    </row>
    <row r="8" spans="1:241" ht="18" x14ac:dyDescent="0.2">
      <c r="A8" s="733"/>
      <c r="B8" s="733"/>
      <c r="V8" s="1640" t="s">
        <v>244</v>
      </c>
      <c r="W8" s="1640"/>
    </row>
    <row r="9" spans="1:241" ht="12.75" customHeight="1" x14ac:dyDescent="0.2">
      <c r="A9" s="1641" t="s">
        <v>74</v>
      </c>
      <c r="B9" s="1641" t="s">
        <v>109</v>
      </c>
      <c r="C9" s="1645" t="s">
        <v>24</v>
      </c>
      <c r="D9" s="1646"/>
      <c r="E9" s="1646"/>
      <c r="F9" s="1646"/>
      <c r="G9" s="1646"/>
      <c r="H9" s="1646"/>
      <c r="I9" s="1646"/>
      <c r="J9" s="1646"/>
      <c r="K9" s="1647"/>
      <c r="L9" s="1645" t="s">
        <v>25</v>
      </c>
      <c r="M9" s="1646"/>
      <c r="N9" s="1646"/>
      <c r="O9" s="1646"/>
      <c r="P9" s="1646"/>
      <c r="Q9" s="1646"/>
      <c r="R9" s="1646"/>
      <c r="S9" s="1646"/>
      <c r="T9" s="1647"/>
      <c r="U9" s="1634" t="s">
        <v>36</v>
      </c>
      <c r="V9" s="1635"/>
      <c r="W9" s="1635"/>
      <c r="X9" s="1636"/>
      <c r="Y9" s="734"/>
      <c r="Z9" s="734"/>
      <c r="AA9" s="734"/>
      <c r="AB9" s="734"/>
      <c r="AC9" s="734"/>
      <c r="AD9" s="734"/>
      <c r="AE9" s="734"/>
      <c r="AF9" s="734"/>
      <c r="AG9" s="734"/>
      <c r="AH9" s="734"/>
      <c r="AI9" s="734"/>
      <c r="AJ9" s="734"/>
      <c r="AK9" s="734"/>
      <c r="AL9" s="734"/>
      <c r="AM9" s="734"/>
      <c r="AN9" s="734"/>
      <c r="AO9" s="734"/>
      <c r="AP9" s="734"/>
      <c r="AQ9" s="734"/>
      <c r="AR9" s="734"/>
      <c r="AS9" s="734"/>
      <c r="AT9" s="734"/>
      <c r="AU9" s="734"/>
      <c r="AV9" s="734"/>
      <c r="AW9" s="734"/>
      <c r="AX9" s="734"/>
      <c r="AY9" s="734"/>
      <c r="AZ9" s="734"/>
      <c r="BA9" s="734"/>
      <c r="BB9" s="734"/>
      <c r="BC9" s="734"/>
      <c r="BD9" s="734"/>
      <c r="BE9" s="734"/>
      <c r="BF9" s="734"/>
      <c r="BG9" s="734"/>
      <c r="BH9" s="734"/>
      <c r="BI9" s="734"/>
      <c r="BJ9" s="734"/>
      <c r="BK9" s="734"/>
      <c r="BL9" s="734"/>
      <c r="BM9" s="734"/>
      <c r="BN9" s="734"/>
      <c r="BO9" s="734"/>
      <c r="BP9" s="734"/>
      <c r="BQ9" s="734"/>
      <c r="BR9" s="734"/>
      <c r="BS9" s="734"/>
      <c r="BT9" s="734"/>
      <c r="BU9" s="734"/>
      <c r="BV9" s="734"/>
      <c r="BW9" s="734"/>
      <c r="BX9" s="734"/>
      <c r="BY9" s="734"/>
      <c r="BZ9" s="734"/>
      <c r="CA9" s="734"/>
      <c r="CB9" s="734"/>
      <c r="CC9" s="734"/>
      <c r="CD9" s="734"/>
      <c r="CE9" s="734"/>
      <c r="CF9" s="734"/>
      <c r="CG9" s="734"/>
      <c r="CH9" s="734"/>
      <c r="CI9" s="734"/>
      <c r="CJ9" s="734"/>
      <c r="CK9" s="734"/>
      <c r="CL9" s="734"/>
      <c r="CM9" s="734"/>
      <c r="CN9" s="734"/>
      <c r="CO9" s="734"/>
      <c r="CP9" s="734"/>
      <c r="CQ9" s="734"/>
      <c r="CR9" s="734"/>
      <c r="CS9" s="734"/>
      <c r="CT9" s="734"/>
      <c r="CU9" s="734"/>
      <c r="CV9" s="734"/>
      <c r="CW9" s="734"/>
      <c r="CX9" s="734"/>
      <c r="CY9" s="734"/>
      <c r="CZ9" s="734"/>
      <c r="DA9" s="734"/>
      <c r="DB9" s="734"/>
      <c r="DC9" s="734"/>
      <c r="DD9" s="734"/>
      <c r="DE9" s="734"/>
      <c r="DF9" s="734"/>
      <c r="DG9" s="734"/>
      <c r="DH9" s="734"/>
      <c r="DI9" s="734"/>
      <c r="DJ9" s="734"/>
      <c r="DK9" s="734"/>
      <c r="DL9" s="734"/>
      <c r="DM9" s="734"/>
      <c r="DN9" s="734"/>
      <c r="DO9" s="734"/>
      <c r="DP9" s="734"/>
      <c r="DQ9" s="734"/>
      <c r="DR9" s="734"/>
      <c r="DS9" s="734"/>
      <c r="DT9" s="734"/>
      <c r="DU9" s="734"/>
      <c r="DV9" s="734"/>
      <c r="DW9" s="734"/>
      <c r="DX9" s="734"/>
      <c r="DY9" s="734"/>
      <c r="DZ9" s="734"/>
      <c r="EA9" s="734"/>
      <c r="EB9" s="734"/>
      <c r="EC9" s="734"/>
      <c r="ED9" s="734"/>
      <c r="EE9" s="734"/>
      <c r="EF9" s="734"/>
      <c r="EG9" s="734"/>
      <c r="EH9" s="734"/>
      <c r="EI9" s="734"/>
      <c r="EJ9" s="734"/>
      <c r="EK9" s="734"/>
      <c r="EL9" s="734"/>
      <c r="EM9" s="734"/>
      <c r="EN9" s="734"/>
      <c r="EO9" s="734"/>
      <c r="EP9" s="734"/>
      <c r="EQ9" s="734"/>
      <c r="ER9" s="734"/>
      <c r="ES9" s="734"/>
      <c r="ET9" s="734"/>
      <c r="EU9" s="734"/>
      <c r="EV9" s="734"/>
      <c r="EW9" s="734"/>
      <c r="EX9" s="734"/>
      <c r="EY9" s="734"/>
      <c r="EZ9" s="734"/>
      <c r="FA9" s="734"/>
      <c r="FB9" s="734"/>
      <c r="FC9" s="734"/>
      <c r="FD9" s="734"/>
      <c r="FE9" s="734"/>
      <c r="FF9" s="734"/>
      <c r="FG9" s="734"/>
      <c r="FH9" s="734"/>
      <c r="FI9" s="734"/>
      <c r="FJ9" s="734"/>
      <c r="FK9" s="734"/>
      <c r="FL9" s="734"/>
      <c r="FM9" s="734"/>
      <c r="FN9" s="734"/>
      <c r="FO9" s="734"/>
      <c r="FP9" s="734"/>
      <c r="FQ9" s="734"/>
      <c r="FR9" s="734"/>
      <c r="FS9" s="734"/>
      <c r="FT9" s="734"/>
      <c r="FU9" s="734"/>
      <c r="FV9" s="734"/>
      <c r="FW9" s="734"/>
      <c r="FX9" s="734"/>
      <c r="FY9" s="734"/>
      <c r="FZ9" s="734"/>
      <c r="GA9" s="734"/>
      <c r="GB9" s="734"/>
      <c r="GC9" s="734"/>
      <c r="GD9" s="734"/>
      <c r="GE9" s="734"/>
      <c r="GF9" s="734"/>
      <c r="GG9" s="734"/>
      <c r="GH9" s="734"/>
      <c r="GI9" s="734"/>
      <c r="GJ9" s="734"/>
      <c r="GK9" s="734"/>
      <c r="GL9" s="734"/>
      <c r="GM9" s="734"/>
      <c r="GN9" s="734"/>
      <c r="GO9" s="734"/>
      <c r="GP9" s="734"/>
      <c r="GQ9" s="734"/>
      <c r="GR9" s="734"/>
      <c r="GS9" s="734"/>
      <c r="GT9" s="734"/>
      <c r="GU9" s="734"/>
      <c r="GV9" s="734"/>
      <c r="GW9" s="734"/>
      <c r="GX9" s="734"/>
      <c r="GY9" s="734"/>
      <c r="GZ9" s="734"/>
      <c r="HA9" s="734"/>
      <c r="HB9" s="734"/>
      <c r="HC9" s="734"/>
      <c r="HD9" s="734"/>
      <c r="HE9" s="734"/>
      <c r="HF9" s="734"/>
      <c r="HG9" s="734"/>
      <c r="HH9" s="734"/>
      <c r="HI9" s="734"/>
      <c r="HJ9" s="734"/>
      <c r="HK9" s="734"/>
      <c r="HL9" s="734"/>
      <c r="HM9" s="734"/>
      <c r="HN9" s="734"/>
      <c r="HO9" s="734"/>
      <c r="HP9" s="734"/>
      <c r="HQ9" s="734"/>
      <c r="HR9" s="734"/>
      <c r="HS9" s="734"/>
      <c r="HT9" s="734"/>
      <c r="HU9" s="734"/>
      <c r="HV9" s="734"/>
      <c r="HW9" s="734"/>
      <c r="HX9" s="734"/>
      <c r="HY9" s="734"/>
      <c r="HZ9" s="734"/>
      <c r="IA9" s="734"/>
      <c r="IB9" s="734"/>
      <c r="IC9" s="734"/>
      <c r="ID9" s="734"/>
      <c r="IE9" s="734"/>
      <c r="IF9" s="734"/>
      <c r="IG9" s="734"/>
    </row>
    <row r="10" spans="1:241" ht="12.75" customHeight="1" x14ac:dyDescent="0.2">
      <c r="A10" s="1642"/>
      <c r="B10" s="1642"/>
      <c r="C10" s="1631" t="s">
        <v>170</v>
      </c>
      <c r="D10" s="1632"/>
      <c r="E10" s="1633"/>
      <c r="F10" s="1631" t="s">
        <v>171</v>
      </c>
      <c r="G10" s="1632"/>
      <c r="H10" s="1633"/>
      <c r="I10" s="1631" t="s">
        <v>17</v>
      </c>
      <c r="J10" s="1632"/>
      <c r="K10" s="1633"/>
      <c r="L10" s="1631" t="s">
        <v>170</v>
      </c>
      <c r="M10" s="1632"/>
      <c r="N10" s="1633"/>
      <c r="O10" s="1631" t="s">
        <v>171</v>
      </c>
      <c r="P10" s="1632"/>
      <c r="Q10" s="1633"/>
      <c r="R10" s="1631" t="s">
        <v>17</v>
      </c>
      <c r="S10" s="1632"/>
      <c r="T10" s="1633"/>
      <c r="U10" s="1637"/>
      <c r="V10" s="1638"/>
      <c r="W10" s="1638"/>
      <c r="X10" s="1639"/>
      <c r="Y10" s="734"/>
      <c r="Z10" s="734"/>
      <c r="AA10" s="734"/>
      <c r="AB10" s="734"/>
      <c r="AC10" s="734"/>
      <c r="AD10" s="734"/>
      <c r="AE10" s="734"/>
      <c r="AF10" s="734"/>
      <c r="AG10" s="734"/>
      <c r="AH10" s="734"/>
      <c r="AI10" s="734"/>
      <c r="AJ10" s="734"/>
      <c r="AK10" s="734"/>
      <c r="AL10" s="734"/>
      <c r="AM10" s="734"/>
      <c r="AN10" s="734"/>
      <c r="AO10" s="734"/>
      <c r="AP10" s="734"/>
      <c r="AQ10" s="734"/>
      <c r="AR10" s="734"/>
      <c r="AS10" s="734"/>
      <c r="AT10" s="734"/>
      <c r="AU10" s="734"/>
      <c r="AV10" s="734"/>
      <c r="AW10" s="734"/>
      <c r="AX10" s="734"/>
      <c r="AY10" s="734"/>
      <c r="AZ10" s="734"/>
      <c r="BA10" s="734"/>
      <c r="BB10" s="734"/>
      <c r="BC10" s="734"/>
      <c r="BD10" s="734"/>
      <c r="BE10" s="734"/>
      <c r="BF10" s="734"/>
      <c r="BG10" s="734"/>
      <c r="BH10" s="734"/>
      <c r="BI10" s="734"/>
      <c r="BJ10" s="734"/>
      <c r="BK10" s="734"/>
      <c r="BL10" s="734"/>
      <c r="BM10" s="734"/>
      <c r="BN10" s="734"/>
      <c r="BO10" s="734"/>
      <c r="BP10" s="734"/>
      <c r="BQ10" s="734"/>
      <c r="BR10" s="734"/>
      <c r="BS10" s="734"/>
      <c r="BT10" s="734"/>
      <c r="BU10" s="734"/>
      <c r="BV10" s="734"/>
      <c r="BW10" s="734"/>
      <c r="BX10" s="734"/>
      <c r="BY10" s="734"/>
      <c r="BZ10" s="734"/>
      <c r="CA10" s="734"/>
      <c r="CB10" s="734"/>
      <c r="CC10" s="734"/>
      <c r="CD10" s="734"/>
      <c r="CE10" s="734"/>
      <c r="CF10" s="734"/>
      <c r="CG10" s="734"/>
      <c r="CH10" s="734"/>
      <c r="CI10" s="734"/>
      <c r="CJ10" s="734"/>
      <c r="CK10" s="734"/>
      <c r="CL10" s="734"/>
      <c r="CM10" s="734"/>
      <c r="CN10" s="734"/>
      <c r="CO10" s="734"/>
      <c r="CP10" s="734"/>
      <c r="CQ10" s="734"/>
      <c r="CR10" s="734"/>
      <c r="CS10" s="734"/>
      <c r="CT10" s="734"/>
      <c r="CU10" s="734"/>
      <c r="CV10" s="734"/>
      <c r="CW10" s="734"/>
      <c r="CX10" s="734"/>
      <c r="CY10" s="734"/>
      <c r="CZ10" s="734"/>
      <c r="DA10" s="734"/>
      <c r="DB10" s="734"/>
      <c r="DC10" s="734"/>
      <c r="DD10" s="734"/>
      <c r="DE10" s="734"/>
      <c r="DF10" s="734"/>
      <c r="DG10" s="734"/>
      <c r="DH10" s="734"/>
      <c r="DI10" s="734"/>
      <c r="DJ10" s="734"/>
      <c r="DK10" s="734"/>
      <c r="DL10" s="734"/>
      <c r="DM10" s="734"/>
      <c r="DN10" s="734"/>
      <c r="DO10" s="734"/>
      <c r="DP10" s="734"/>
      <c r="DQ10" s="734"/>
      <c r="DR10" s="734"/>
      <c r="DS10" s="734"/>
      <c r="DT10" s="734"/>
      <c r="DU10" s="734"/>
      <c r="DV10" s="734"/>
      <c r="DW10" s="734"/>
      <c r="DX10" s="734"/>
      <c r="DY10" s="734"/>
      <c r="DZ10" s="734"/>
      <c r="EA10" s="734"/>
      <c r="EB10" s="734"/>
      <c r="EC10" s="734"/>
      <c r="ED10" s="734"/>
      <c r="EE10" s="734"/>
      <c r="EF10" s="734"/>
      <c r="EG10" s="734"/>
      <c r="EH10" s="734"/>
      <c r="EI10" s="734"/>
      <c r="EJ10" s="734"/>
      <c r="EK10" s="734"/>
      <c r="EL10" s="734"/>
      <c r="EM10" s="734"/>
      <c r="EN10" s="734"/>
      <c r="EO10" s="734"/>
      <c r="EP10" s="734"/>
      <c r="EQ10" s="734"/>
      <c r="ER10" s="734"/>
      <c r="ES10" s="734"/>
      <c r="ET10" s="734"/>
      <c r="EU10" s="734"/>
      <c r="EV10" s="734"/>
      <c r="EW10" s="734"/>
      <c r="EX10" s="734"/>
      <c r="EY10" s="734"/>
      <c r="EZ10" s="734"/>
      <c r="FA10" s="734"/>
      <c r="FB10" s="734"/>
      <c r="FC10" s="734"/>
      <c r="FD10" s="734"/>
      <c r="FE10" s="734"/>
      <c r="FF10" s="734"/>
      <c r="FG10" s="734"/>
      <c r="FH10" s="734"/>
      <c r="FI10" s="734"/>
      <c r="FJ10" s="734"/>
      <c r="FK10" s="734"/>
      <c r="FL10" s="734"/>
      <c r="FM10" s="734"/>
      <c r="FN10" s="734"/>
      <c r="FO10" s="734"/>
      <c r="FP10" s="734"/>
      <c r="FQ10" s="734"/>
      <c r="FR10" s="734"/>
      <c r="FS10" s="734"/>
      <c r="FT10" s="734"/>
      <c r="FU10" s="734"/>
      <c r="FV10" s="734"/>
      <c r="FW10" s="734"/>
      <c r="FX10" s="734"/>
      <c r="FY10" s="734"/>
      <c r="FZ10" s="734"/>
      <c r="GA10" s="734"/>
      <c r="GB10" s="734"/>
      <c r="GC10" s="734"/>
      <c r="GD10" s="734"/>
      <c r="GE10" s="734"/>
      <c r="GF10" s="734"/>
      <c r="GG10" s="734"/>
      <c r="GH10" s="734"/>
      <c r="GI10" s="734"/>
      <c r="GJ10" s="734"/>
      <c r="GK10" s="734"/>
      <c r="GL10" s="734"/>
      <c r="GM10" s="734"/>
      <c r="GN10" s="734"/>
      <c r="GO10" s="734"/>
      <c r="GP10" s="734"/>
      <c r="GQ10" s="734"/>
      <c r="GR10" s="734"/>
      <c r="GS10" s="734"/>
      <c r="GT10" s="734"/>
      <c r="GU10" s="734"/>
      <c r="GV10" s="734"/>
      <c r="GW10" s="734"/>
      <c r="GX10" s="734"/>
      <c r="GY10" s="734"/>
      <c r="GZ10" s="734"/>
      <c r="HA10" s="734"/>
      <c r="HB10" s="734"/>
      <c r="HC10" s="734"/>
      <c r="HD10" s="734"/>
      <c r="HE10" s="734"/>
      <c r="HF10" s="734"/>
      <c r="HG10" s="734"/>
      <c r="HH10" s="734"/>
      <c r="HI10" s="734"/>
      <c r="HJ10" s="734"/>
      <c r="HK10" s="734"/>
      <c r="HL10" s="734"/>
      <c r="HM10" s="734"/>
      <c r="HN10" s="734"/>
      <c r="HO10" s="734"/>
      <c r="HP10" s="734"/>
      <c r="HQ10" s="734"/>
      <c r="HR10" s="734"/>
      <c r="HS10" s="734"/>
      <c r="HT10" s="734"/>
      <c r="HU10" s="734"/>
      <c r="HV10" s="734"/>
      <c r="HW10" s="734"/>
      <c r="HX10" s="734"/>
      <c r="HY10" s="734"/>
      <c r="HZ10" s="734"/>
      <c r="IA10" s="734"/>
      <c r="IB10" s="734"/>
      <c r="IC10" s="734"/>
      <c r="ID10" s="734"/>
      <c r="IE10" s="734"/>
      <c r="IF10" s="734"/>
      <c r="IG10" s="734"/>
    </row>
    <row r="11" spans="1:241" x14ac:dyDescent="0.2">
      <c r="A11" s="735"/>
      <c r="B11" s="735"/>
      <c r="C11" s="735" t="s">
        <v>245</v>
      </c>
      <c r="D11" s="735" t="s">
        <v>43</v>
      </c>
      <c r="E11" s="735" t="s">
        <v>44</v>
      </c>
      <c r="F11" s="735" t="s">
        <v>245</v>
      </c>
      <c r="G11" s="735" t="s">
        <v>43</v>
      </c>
      <c r="H11" s="735" t="s">
        <v>44</v>
      </c>
      <c r="I11" s="735" t="s">
        <v>245</v>
      </c>
      <c r="J11" s="735" t="s">
        <v>43</v>
      </c>
      <c r="K11" s="735" t="s">
        <v>44</v>
      </c>
      <c r="L11" s="735" t="s">
        <v>245</v>
      </c>
      <c r="M11" s="735" t="s">
        <v>43</v>
      </c>
      <c r="N11" s="735" t="s">
        <v>44</v>
      </c>
      <c r="O11" s="735" t="s">
        <v>245</v>
      </c>
      <c r="P11" s="735" t="s">
        <v>43</v>
      </c>
      <c r="Q11" s="735" t="s">
        <v>44</v>
      </c>
      <c r="R11" s="735" t="s">
        <v>245</v>
      </c>
      <c r="S11" s="735" t="s">
        <v>43</v>
      </c>
      <c r="T11" s="735" t="s">
        <v>44</v>
      </c>
      <c r="U11" s="735" t="s">
        <v>245</v>
      </c>
      <c r="V11" s="735" t="s">
        <v>43</v>
      </c>
      <c r="W11" s="735" t="s">
        <v>44</v>
      </c>
      <c r="X11" s="736" t="s">
        <v>17</v>
      </c>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4"/>
      <c r="AY11" s="734"/>
      <c r="AZ11" s="734"/>
      <c r="BA11" s="734"/>
      <c r="BB11" s="734"/>
      <c r="BC11" s="734"/>
      <c r="BD11" s="734"/>
      <c r="BE11" s="734"/>
      <c r="BF11" s="734"/>
      <c r="BG11" s="734"/>
      <c r="BH11" s="734"/>
      <c r="BI11" s="734"/>
      <c r="BJ11" s="734"/>
      <c r="BK11" s="734"/>
      <c r="BL11" s="734"/>
      <c r="BM11" s="734"/>
      <c r="BN11" s="734"/>
      <c r="BO11" s="734"/>
      <c r="BP11" s="734"/>
      <c r="BQ11" s="734"/>
      <c r="BR11" s="734"/>
      <c r="BS11" s="734"/>
      <c r="BT11" s="734"/>
      <c r="BU11" s="734"/>
      <c r="BV11" s="734"/>
      <c r="BW11" s="734"/>
      <c r="BX11" s="734"/>
      <c r="BY11" s="734"/>
      <c r="BZ11" s="734"/>
      <c r="CA11" s="734"/>
      <c r="CB11" s="734"/>
      <c r="CC11" s="734"/>
      <c r="CD11" s="734"/>
      <c r="CE11" s="734"/>
      <c r="CF11" s="734"/>
      <c r="CG11" s="734"/>
      <c r="CH11" s="734"/>
      <c r="CI11" s="734"/>
      <c r="CJ11" s="734"/>
      <c r="CK11" s="734"/>
      <c r="CL11" s="734"/>
      <c r="CM11" s="734"/>
      <c r="CN11" s="734"/>
      <c r="CO11" s="734"/>
      <c r="CP11" s="734"/>
      <c r="CQ11" s="734"/>
      <c r="CR11" s="734"/>
      <c r="CS11" s="734"/>
      <c r="CT11" s="734"/>
      <c r="CU11" s="734"/>
      <c r="CV11" s="734"/>
      <c r="CW11" s="734"/>
      <c r="CX11" s="734"/>
      <c r="CY11" s="734"/>
      <c r="CZ11" s="734"/>
      <c r="DA11" s="734"/>
      <c r="DB11" s="734"/>
      <c r="DC11" s="734"/>
      <c r="DD11" s="734"/>
      <c r="DE11" s="734"/>
      <c r="DF11" s="734"/>
      <c r="DG11" s="734"/>
      <c r="DH11" s="734"/>
      <c r="DI11" s="734"/>
      <c r="DJ11" s="734"/>
      <c r="DK11" s="734"/>
      <c r="DL11" s="734"/>
      <c r="DM11" s="734"/>
      <c r="DN11" s="734"/>
      <c r="DO11" s="734"/>
      <c r="DP11" s="734"/>
      <c r="DQ11" s="734"/>
      <c r="DR11" s="734"/>
      <c r="DS11" s="734"/>
      <c r="DT11" s="734"/>
      <c r="DU11" s="734"/>
      <c r="DV11" s="734"/>
      <c r="DW11" s="734"/>
      <c r="DX11" s="734"/>
      <c r="DY11" s="734"/>
      <c r="DZ11" s="734"/>
      <c r="EA11" s="734"/>
      <c r="EB11" s="734"/>
      <c r="EC11" s="734"/>
      <c r="ED11" s="734"/>
      <c r="EE11" s="734"/>
      <c r="EF11" s="734"/>
      <c r="EG11" s="734"/>
      <c r="EH11" s="734"/>
      <c r="EI11" s="734"/>
      <c r="EJ11" s="734"/>
      <c r="EK11" s="734"/>
      <c r="EL11" s="734"/>
      <c r="EM11" s="734"/>
      <c r="EN11" s="734"/>
      <c r="EO11" s="734"/>
      <c r="EP11" s="734"/>
      <c r="EQ11" s="734"/>
      <c r="ER11" s="734"/>
      <c r="ES11" s="734"/>
      <c r="ET11" s="734"/>
      <c r="EU11" s="734"/>
      <c r="EV11" s="734"/>
      <c r="EW11" s="734"/>
      <c r="EX11" s="734"/>
      <c r="EY11" s="734"/>
      <c r="EZ11" s="734"/>
      <c r="FA11" s="734"/>
      <c r="FB11" s="734"/>
      <c r="FC11" s="734"/>
      <c r="FD11" s="734"/>
      <c r="FE11" s="734"/>
      <c r="FF11" s="734"/>
      <c r="FG11" s="734"/>
      <c r="FH11" s="734"/>
      <c r="FI11" s="734"/>
      <c r="FJ11" s="734"/>
      <c r="FK11" s="734"/>
      <c r="FL11" s="734"/>
      <c r="FM11" s="734"/>
      <c r="FN11" s="734"/>
      <c r="FO11" s="734"/>
      <c r="FP11" s="734"/>
      <c r="FQ11" s="734"/>
      <c r="FR11" s="734"/>
      <c r="FS11" s="734"/>
      <c r="FT11" s="734"/>
      <c r="FU11" s="734"/>
      <c r="FV11" s="734"/>
      <c r="FW11" s="734"/>
      <c r="FX11" s="734"/>
      <c r="FY11" s="734"/>
      <c r="FZ11" s="734"/>
      <c r="GA11" s="734"/>
      <c r="GB11" s="734"/>
      <c r="GC11" s="734"/>
      <c r="GD11" s="734"/>
      <c r="GE11" s="734"/>
      <c r="GF11" s="734"/>
      <c r="GG11" s="734"/>
      <c r="GH11" s="734"/>
      <c r="GI11" s="734"/>
      <c r="GJ11" s="734"/>
      <c r="GK11" s="734"/>
      <c r="GL11" s="734"/>
      <c r="GM11" s="734"/>
      <c r="GN11" s="734"/>
      <c r="GO11" s="734"/>
      <c r="GP11" s="734"/>
      <c r="GQ11" s="734"/>
      <c r="GR11" s="734"/>
      <c r="GS11" s="734"/>
      <c r="GT11" s="734"/>
      <c r="GU11" s="734"/>
      <c r="GV11" s="734"/>
      <c r="GW11" s="734"/>
      <c r="GX11" s="734"/>
      <c r="GY11" s="734"/>
      <c r="GZ11" s="734"/>
      <c r="HA11" s="734"/>
      <c r="HB11" s="734"/>
      <c r="HC11" s="734"/>
      <c r="HD11" s="734"/>
      <c r="HE11" s="734"/>
      <c r="HF11" s="734"/>
      <c r="HG11" s="734"/>
      <c r="HH11" s="734"/>
      <c r="HI11" s="734"/>
      <c r="HJ11" s="734"/>
      <c r="HK11" s="734"/>
      <c r="HL11" s="734"/>
      <c r="HM11" s="734"/>
      <c r="HN11" s="734"/>
      <c r="HO11" s="734"/>
      <c r="HP11" s="734"/>
      <c r="HQ11" s="734"/>
      <c r="HR11" s="734"/>
      <c r="HS11" s="734"/>
      <c r="HT11" s="734"/>
      <c r="HU11" s="734"/>
      <c r="HV11" s="734"/>
      <c r="HW11" s="734"/>
      <c r="HX11" s="734"/>
      <c r="HY11" s="734"/>
      <c r="HZ11" s="734"/>
      <c r="IA11" s="734"/>
      <c r="IB11" s="734"/>
      <c r="IC11" s="734"/>
      <c r="ID11" s="734"/>
      <c r="IE11" s="734"/>
      <c r="IF11" s="734"/>
      <c r="IG11" s="734"/>
    </row>
    <row r="12" spans="1:241" x14ac:dyDescent="0.2">
      <c r="A12" s="735">
        <v>1</v>
      </c>
      <c r="B12" s="735">
        <v>2</v>
      </c>
      <c r="C12" s="735">
        <v>3</v>
      </c>
      <c r="D12" s="735">
        <v>4</v>
      </c>
      <c r="E12" s="735">
        <v>5</v>
      </c>
      <c r="F12" s="735">
        <v>7</v>
      </c>
      <c r="G12" s="735">
        <v>8</v>
      </c>
      <c r="H12" s="735">
        <v>9</v>
      </c>
      <c r="I12" s="735">
        <v>11</v>
      </c>
      <c r="J12" s="735">
        <v>12</v>
      </c>
      <c r="K12" s="735">
        <v>13</v>
      </c>
      <c r="L12" s="735">
        <v>15</v>
      </c>
      <c r="M12" s="735">
        <v>16</v>
      </c>
      <c r="N12" s="735">
        <v>17</v>
      </c>
      <c r="O12" s="735">
        <v>19</v>
      </c>
      <c r="P12" s="735">
        <v>20</v>
      </c>
      <c r="Q12" s="735">
        <v>21</v>
      </c>
      <c r="R12" s="735">
        <v>23</v>
      </c>
      <c r="S12" s="735">
        <v>24</v>
      </c>
      <c r="T12" s="735">
        <v>25</v>
      </c>
      <c r="U12" s="735">
        <v>27</v>
      </c>
      <c r="V12" s="735">
        <v>28</v>
      </c>
      <c r="W12" s="735">
        <v>29</v>
      </c>
      <c r="X12" s="737"/>
      <c r="Y12" s="738"/>
      <c r="Z12" s="738"/>
      <c r="AA12" s="738"/>
      <c r="AB12" s="738"/>
      <c r="AC12" s="738"/>
      <c r="AD12" s="738"/>
      <c r="AE12" s="738"/>
      <c r="AF12" s="738"/>
      <c r="AG12" s="738"/>
      <c r="AH12" s="738"/>
      <c r="AI12" s="738"/>
      <c r="AJ12" s="738"/>
      <c r="AK12" s="738"/>
      <c r="AL12" s="738"/>
      <c r="AM12" s="738"/>
      <c r="AN12" s="738"/>
      <c r="AO12" s="738"/>
      <c r="AP12" s="738"/>
      <c r="AQ12" s="738"/>
      <c r="AR12" s="738"/>
      <c r="AS12" s="738"/>
      <c r="AT12" s="738"/>
      <c r="AU12" s="738"/>
      <c r="AV12" s="738"/>
      <c r="AW12" s="738"/>
      <c r="AX12" s="738"/>
      <c r="AY12" s="738"/>
      <c r="AZ12" s="738"/>
      <c r="BA12" s="738"/>
      <c r="BB12" s="738"/>
      <c r="BC12" s="738"/>
      <c r="BD12" s="738"/>
      <c r="BE12" s="738"/>
      <c r="BF12" s="738"/>
      <c r="BG12" s="738"/>
      <c r="BH12" s="738"/>
      <c r="BI12" s="738"/>
      <c r="BJ12" s="738"/>
      <c r="BK12" s="738"/>
      <c r="BL12" s="738"/>
      <c r="BM12" s="738"/>
      <c r="BN12" s="738"/>
      <c r="BO12" s="738"/>
      <c r="BP12" s="738"/>
      <c r="BQ12" s="738"/>
      <c r="BR12" s="738"/>
      <c r="BS12" s="738"/>
      <c r="BT12" s="738"/>
      <c r="BU12" s="738"/>
      <c r="BV12" s="738"/>
      <c r="BW12" s="738"/>
      <c r="BX12" s="738"/>
      <c r="BY12" s="738"/>
      <c r="BZ12" s="738"/>
      <c r="CA12" s="738"/>
      <c r="CB12" s="738"/>
      <c r="CC12" s="738"/>
      <c r="CD12" s="738"/>
      <c r="CE12" s="738"/>
      <c r="CF12" s="738"/>
      <c r="CG12" s="738"/>
      <c r="CH12" s="738"/>
      <c r="CI12" s="738"/>
      <c r="CJ12" s="738"/>
      <c r="CK12" s="738"/>
      <c r="CL12" s="738"/>
      <c r="CM12" s="738"/>
      <c r="CN12" s="738"/>
      <c r="CO12" s="738"/>
      <c r="CP12" s="738"/>
      <c r="CQ12" s="738"/>
      <c r="CR12" s="738"/>
      <c r="CS12" s="738"/>
      <c r="CT12" s="738"/>
      <c r="CU12" s="738"/>
      <c r="CV12" s="738"/>
      <c r="CW12" s="738"/>
      <c r="CX12" s="738"/>
      <c r="CY12" s="738"/>
      <c r="CZ12" s="738"/>
      <c r="DA12" s="738"/>
      <c r="DB12" s="738"/>
      <c r="DC12" s="738"/>
      <c r="DD12" s="738"/>
      <c r="DE12" s="738"/>
      <c r="DF12" s="738"/>
      <c r="DG12" s="738"/>
      <c r="DH12" s="738"/>
      <c r="DI12" s="738"/>
      <c r="DJ12" s="738"/>
      <c r="DK12" s="738"/>
      <c r="DL12" s="738"/>
      <c r="DM12" s="738"/>
      <c r="DN12" s="738"/>
      <c r="DO12" s="738"/>
      <c r="DP12" s="738"/>
      <c r="DQ12" s="738"/>
      <c r="DR12" s="738"/>
      <c r="DS12" s="738"/>
      <c r="DT12" s="738"/>
      <c r="DU12" s="738"/>
      <c r="DV12" s="738"/>
      <c r="DW12" s="738"/>
      <c r="DX12" s="738"/>
      <c r="DY12" s="738"/>
      <c r="DZ12" s="738"/>
      <c r="EA12" s="738"/>
      <c r="EB12" s="738"/>
      <c r="EC12" s="738"/>
      <c r="ED12" s="738"/>
      <c r="EE12" s="738"/>
      <c r="EF12" s="738"/>
      <c r="EG12" s="738"/>
      <c r="EH12" s="738"/>
      <c r="EI12" s="738"/>
      <c r="EJ12" s="738"/>
      <c r="EK12" s="738"/>
      <c r="EL12" s="738"/>
      <c r="EM12" s="738"/>
      <c r="EN12" s="738"/>
      <c r="EO12" s="738"/>
      <c r="EP12" s="738"/>
      <c r="EQ12" s="738"/>
      <c r="ER12" s="738"/>
      <c r="ES12" s="738"/>
      <c r="ET12" s="738"/>
      <c r="EU12" s="738"/>
      <c r="EV12" s="738"/>
      <c r="EW12" s="738"/>
      <c r="EX12" s="738"/>
      <c r="EY12" s="738"/>
      <c r="EZ12" s="738"/>
      <c r="FA12" s="738"/>
      <c r="FB12" s="738"/>
      <c r="FC12" s="738"/>
      <c r="FD12" s="738"/>
      <c r="FE12" s="738"/>
      <c r="FF12" s="738"/>
      <c r="FG12" s="738"/>
      <c r="FH12" s="738"/>
      <c r="FI12" s="738"/>
      <c r="FJ12" s="738"/>
      <c r="FK12" s="738"/>
      <c r="FL12" s="738"/>
      <c r="FM12" s="738"/>
      <c r="FN12" s="738"/>
      <c r="FO12" s="738"/>
      <c r="FP12" s="738"/>
      <c r="FQ12" s="738"/>
      <c r="FR12" s="738"/>
      <c r="FS12" s="738"/>
      <c r="FT12" s="738"/>
      <c r="FU12" s="738"/>
      <c r="FV12" s="738"/>
      <c r="FW12" s="738"/>
      <c r="FX12" s="738"/>
      <c r="FY12" s="738"/>
      <c r="FZ12" s="738"/>
      <c r="GA12" s="738"/>
      <c r="GB12" s="738"/>
      <c r="GC12" s="738"/>
      <c r="GD12" s="738"/>
      <c r="GE12" s="738"/>
      <c r="GF12" s="738"/>
      <c r="GG12" s="738"/>
      <c r="GH12" s="738"/>
      <c r="GI12" s="738"/>
      <c r="GJ12" s="738"/>
      <c r="GK12" s="738"/>
      <c r="GL12" s="738"/>
      <c r="GM12" s="738"/>
      <c r="GN12" s="738"/>
      <c r="GO12" s="738"/>
      <c r="GP12" s="738"/>
      <c r="GQ12" s="738"/>
      <c r="GR12" s="738"/>
      <c r="GS12" s="738"/>
      <c r="GT12" s="738"/>
      <c r="GU12" s="738"/>
      <c r="GV12" s="738"/>
      <c r="GW12" s="738"/>
      <c r="GX12" s="738"/>
      <c r="GY12" s="738"/>
      <c r="GZ12" s="738"/>
      <c r="HA12" s="738"/>
      <c r="HB12" s="738"/>
      <c r="HC12" s="738"/>
      <c r="HD12" s="738"/>
      <c r="HE12" s="738"/>
      <c r="HF12" s="738"/>
      <c r="HG12" s="738"/>
      <c r="HH12" s="738"/>
      <c r="HI12" s="738"/>
      <c r="HJ12" s="738"/>
      <c r="HK12" s="738"/>
      <c r="HL12" s="738"/>
      <c r="HM12" s="738"/>
      <c r="HN12" s="738"/>
      <c r="HO12" s="738"/>
      <c r="HP12" s="738"/>
      <c r="HQ12" s="738"/>
      <c r="HR12" s="738"/>
      <c r="HS12" s="738"/>
      <c r="HT12" s="738"/>
      <c r="HU12" s="738"/>
      <c r="HV12" s="738"/>
      <c r="HW12" s="738"/>
      <c r="HX12" s="738"/>
      <c r="HY12" s="738"/>
      <c r="HZ12" s="738"/>
      <c r="IA12" s="738"/>
      <c r="IB12" s="738"/>
      <c r="IC12" s="738"/>
      <c r="ID12" s="738"/>
      <c r="IE12" s="738"/>
      <c r="IF12" s="738"/>
      <c r="IG12" s="738"/>
    </row>
    <row r="13" spans="1:241" ht="19.5" customHeight="1" x14ac:dyDescent="0.2">
      <c r="A13" s="1650" t="s">
        <v>237</v>
      </c>
      <c r="B13" s="1651"/>
      <c r="C13" s="1651"/>
      <c r="D13" s="1651"/>
      <c r="E13" s="1652"/>
      <c r="F13" s="739"/>
      <c r="G13" s="739"/>
      <c r="H13" s="739"/>
      <c r="I13" s="739"/>
      <c r="J13" s="739"/>
      <c r="K13" s="739"/>
      <c r="L13" s="739"/>
      <c r="M13" s="739"/>
      <c r="N13" s="739"/>
      <c r="O13" s="739"/>
      <c r="P13" s="739"/>
      <c r="Q13" s="739"/>
      <c r="R13" s="739"/>
      <c r="S13" s="739"/>
      <c r="T13" s="739"/>
      <c r="U13" s="740"/>
      <c r="V13" s="741"/>
      <c r="W13" s="741"/>
      <c r="X13" s="742"/>
      <c r="Y13" s="738"/>
      <c r="Z13" s="756" t="s">
        <v>1032</v>
      </c>
      <c r="AA13" s="756" t="s">
        <v>1033</v>
      </c>
      <c r="AB13" s="738"/>
      <c r="AC13" s="738"/>
      <c r="AD13" s="738"/>
      <c r="AE13" s="738"/>
      <c r="AF13" s="738"/>
      <c r="AG13" s="738"/>
      <c r="AH13" s="738"/>
      <c r="AI13" s="738"/>
      <c r="AJ13" s="738"/>
      <c r="AK13" s="738"/>
      <c r="AL13" s="738"/>
      <c r="AM13" s="738"/>
      <c r="AN13" s="738"/>
      <c r="AO13" s="738"/>
      <c r="AP13" s="738"/>
      <c r="AQ13" s="738"/>
      <c r="AR13" s="738"/>
      <c r="AS13" s="738"/>
      <c r="AT13" s="738"/>
      <c r="AU13" s="738"/>
      <c r="AV13" s="738"/>
      <c r="AW13" s="738"/>
      <c r="AX13" s="738"/>
      <c r="AY13" s="738"/>
      <c r="AZ13" s="738"/>
      <c r="BA13" s="738"/>
      <c r="BB13" s="738"/>
      <c r="BC13" s="738"/>
      <c r="BD13" s="738"/>
      <c r="BE13" s="738"/>
      <c r="BF13" s="738"/>
      <c r="BG13" s="738"/>
      <c r="BH13" s="738"/>
      <c r="BI13" s="738"/>
      <c r="BJ13" s="738"/>
      <c r="BK13" s="738"/>
      <c r="BL13" s="738"/>
      <c r="BM13" s="738"/>
      <c r="BN13" s="738"/>
      <c r="BO13" s="738"/>
      <c r="BP13" s="738"/>
      <c r="BQ13" s="738"/>
      <c r="BR13" s="738"/>
      <c r="BS13" s="738"/>
      <c r="BT13" s="738"/>
      <c r="BU13" s="738"/>
      <c r="BV13" s="738"/>
      <c r="BW13" s="738"/>
      <c r="BX13" s="738"/>
      <c r="BY13" s="738"/>
      <c r="BZ13" s="738"/>
      <c r="CA13" s="738"/>
      <c r="CB13" s="738"/>
      <c r="CC13" s="738"/>
      <c r="CD13" s="738"/>
      <c r="CE13" s="738"/>
      <c r="CF13" s="738"/>
      <c r="CG13" s="738"/>
      <c r="CH13" s="738"/>
      <c r="CI13" s="738"/>
      <c r="CJ13" s="738"/>
      <c r="CK13" s="738"/>
      <c r="CL13" s="738"/>
      <c r="CM13" s="738"/>
      <c r="CN13" s="738"/>
      <c r="CO13" s="738"/>
      <c r="CP13" s="738"/>
      <c r="CQ13" s="738"/>
      <c r="CR13" s="738"/>
      <c r="CS13" s="738"/>
      <c r="CT13" s="738"/>
      <c r="CU13" s="738"/>
      <c r="CV13" s="738"/>
      <c r="CW13" s="738"/>
      <c r="CX13" s="738"/>
      <c r="CY13" s="738"/>
      <c r="CZ13" s="738"/>
      <c r="DA13" s="738"/>
      <c r="DB13" s="738"/>
      <c r="DC13" s="738"/>
      <c r="DD13" s="738"/>
      <c r="DE13" s="738"/>
      <c r="DF13" s="738"/>
      <c r="DG13" s="738"/>
      <c r="DH13" s="738"/>
      <c r="DI13" s="738"/>
      <c r="DJ13" s="738"/>
      <c r="DK13" s="738"/>
      <c r="DL13" s="738"/>
      <c r="DM13" s="738"/>
      <c r="DN13" s="738"/>
      <c r="DO13" s="738"/>
      <c r="DP13" s="738"/>
      <c r="DQ13" s="738"/>
      <c r="DR13" s="738"/>
      <c r="DS13" s="738"/>
      <c r="DT13" s="738"/>
      <c r="DU13" s="738"/>
      <c r="DV13" s="738"/>
      <c r="DW13" s="738"/>
      <c r="DX13" s="738"/>
      <c r="DY13" s="738"/>
      <c r="DZ13" s="738"/>
      <c r="EA13" s="738"/>
      <c r="EB13" s="738"/>
      <c r="EC13" s="738"/>
      <c r="ED13" s="738"/>
      <c r="EE13" s="738"/>
      <c r="EF13" s="738"/>
      <c r="EG13" s="738"/>
      <c r="EH13" s="738"/>
      <c r="EI13" s="738"/>
      <c r="EJ13" s="738"/>
      <c r="EK13" s="738"/>
      <c r="EL13" s="738"/>
      <c r="EM13" s="738"/>
      <c r="EN13" s="738"/>
      <c r="EO13" s="738"/>
      <c r="EP13" s="738"/>
      <c r="EQ13" s="738"/>
      <c r="ER13" s="738"/>
      <c r="ES13" s="738"/>
      <c r="ET13" s="738"/>
      <c r="EU13" s="738"/>
      <c r="EV13" s="738"/>
      <c r="EW13" s="738"/>
      <c r="EX13" s="738"/>
      <c r="EY13" s="738"/>
      <c r="EZ13" s="738"/>
      <c r="FA13" s="738"/>
      <c r="FB13" s="738"/>
      <c r="FC13" s="738"/>
      <c r="FD13" s="738"/>
      <c r="FE13" s="738"/>
      <c r="FF13" s="738"/>
      <c r="FG13" s="738"/>
      <c r="FH13" s="738"/>
      <c r="FI13" s="738"/>
      <c r="FJ13" s="738"/>
      <c r="FK13" s="738"/>
      <c r="FL13" s="738"/>
      <c r="FM13" s="738"/>
      <c r="FN13" s="738"/>
      <c r="FO13" s="738"/>
      <c r="FP13" s="738"/>
      <c r="FQ13" s="738"/>
      <c r="FR13" s="738"/>
      <c r="FS13" s="738"/>
      <c r="FT13" s="738"/>
      <c r="FU13" s="738"/>
      <c r="FV13" s="738"/>
      <c r="FW13" s="738"/>
      <c r="FX13" s="738"/>
      <c r="FY13" s="738"/>
      <c r="FZ13" s="738"/>
      <c r="GA13" s="738"/>
      <c r="GB13" s="738"/>
      <c r="GC13" s="738"/>
      <c r="GD13" s="738"/>
      <c r="GE13" s="738"/>
      <c r="GF13" s="738"/>
      <c r="GG13" s="738"/>
      <c r="GH13" s="738"/>
      <c r="GI13" s="738"/>
      <c r="GJ13" s="738"/>
      <c r="GK13" s="738"/>
      <c r="GL13" s="738"/>
      <c r="GM13" s="738"/>
      <c r="GN13" s="738"/>
      <c r="GO13" s="738"/>
      <c r="GP13" s="738"/>
      <c r="GQ13" s="738"/>
      <c r="GR13" s="738"/>
      <c r="GS13" s="738"/>
      <c r="GT13" s="738"/>
      <c r="GU13" s="738"/>
      <c r="GV13" s="738"/>
      <c r="GW13" s="738"/>
      <c r="GX13" s="738"/>
      <c r="GY13" s="738"/>
      <c r="GZ13" s="738"/>
      <c r="HA13" s="738"/>
      <c r="HB13" s="738"/>
      <c r="HC13" s="738"/>
      <c r="HD13" s="738"/>
      <c r="HE13" s="738"/>
      <c r="HF13" s="738"/>
      <c r="HG13" s="738"/>
      <c r="HH13" s="738"/>
      <c r="HI13" s="738"/>
      <c r="HJ13" s="738"/>
      <c r="HK13" s="738"/>
      <c r="HL13" s="738"/>
      <c r="HM13" s="738"/>
      <c r="HN13" s="738"/>
      <c r="HO13" s="738"/>
      <c r="HP13" s="738"/>
      <c r="HQ13" s="738"/>
      <c r="HR13" s="738"/>
      <c r="HS13" s="738"/>
      <c r="HT13" s="738"/>
      <c r="HU13" s="738"/>
      <c r="HV13" s="738"/>
      <c r="HW13" s="738"/>
      <c r="HX13" s="738"/>
      <c r="HY13" s="738"/>
      <c r="HZ13" s="738"/>
      <c r="IA13" s="738"/>
      <c r="IB13" s="738"/>
      <c r="IC13" s="738"/>
      <c r="ID13" s="738"/>
      <c r="IE13" s="738"/>
      <c r="IF13" s="738"/>
      <c r="IG13" s="738"/>
    </row>
    <row r="14" spans="1:241" ht="19.149999999999999" customHeight="1" x14ac:dyDescent="0.2">
      <c r="A14" s="737">
        <v>1</v>
      </c>
      <c r="B14" s="743" t="s">
        <v>124</v>
      </c>
      <c r="C14" s="744">
        <v>171.80240000000003</v>
      </c>
      <c r="D14" s="744">
        <v>21.475300000000004</v>
      </c>
      <c r="E14" s="744">
        <v>113.51230000000001</v>
      </c>
      <c r="F14" s="744">
        <v>0</v>
      </c>
      <c r="G14" s="744">
        <v>0</v>
      </c>
      <c r="H14" s="744">
        <v>0</v>
      </c>
      <c r="I14" s="744">
        <f>C14+F14</f>
        <v>171.80240000000003</v>
      </c>
      <c r="J14" s="744">
        <f>D14+G14</f>
        <v>21.475300000000004</v>
      </c>
      <c r="K14" s="744">
        <f>E14+H14</f>
        <v>113.51230000000001</v>
      </c>
      <c r="L14" s="744">
        <v>131.3536</v>
      </c>
      <c r="M14" s="744">
        <v>16.4192</v>
      </c>
      <c r="N14" s="744">
        <v>86.787199999999999</v>
      </c>
      <c r="O14" s="744">
        <v>0</v>
      </c>
      <c r="P14" s="744">
        <v>0</v>
      </c>
      <c r="Q14" s="744">
        <v>0</v>
      </c>
      <c r="R14" s="744">
        <f>L14+O14</f>
        <v>131.3536</v>
      </c>
      <c r="S14" s="744">
        <f>M14+P14</f>
        <v>16.4192</v>
      </c>
      <c r="T14" s="744">
        <f>N14+Q14</f>
        <v>86.787199999999999</v>
      </c>
      <c r="U14" s="744">
        <f>I14+R14</f>
        <v>303.15600000000006</v>
      </c>
      <c r="V14" s="744">
        <f>J14+S14</f>
        <v>37.894500000000008</v>
      </c>
      <c r="W14" s="744">
        <f>K14+T14</f>
        <v>200.29950000000002</v>
      </c>
      <c r="X14" s="744">
        <f>SUM(U14:W14)</f>
        <v>541.35000000000014</v>
      </c>
      <c r="Y14" s="745"/>
      <c r="Z14" s="745">
        <f>C14+D14+E14+L14+M14+N14</f>
        <v>541.35000000000014</v>
      </c>
      <c r="AA14" s="745">
        <f>F14+G14+H14+O14+P14+Q14</f>
        <v>0</v>
      </c>
      <c r="AB14" s="745">
        <f>Z14+AA14</f>
        <v>541.35000000000014</v>
      </c>
      <c r="AC14" s="745"/>
      <c r="AD14" s="745"/>
      <c r="AE14" s="745"/>
      <c r="AF14" s="745"/>
    </row>
    <row r="15" spans="1:241" ht="19.149999999999999" customHeight="1" x14ac:dyDescent="0.2">
      <c r="A15" s="737">
        <v>2</v>
      </c>
      <c r="B15" s="743" t="s">
        <v>466</v>
      </c>
      <c r="C15" s="744">
        <v>2559.84</v>
      </c>
      <c r="D15" s="744">
        <v>319.98</v>
      </c>
      <c r="E15" s="744">
        <v>1691.33</v>
      </c>
      <c r="F15" s="744">
        <v>286.33999999999997</v>
      </c>
      <c r="G15" s="744">
        <v>35.79</v>
      </c>
      <c r="H15" s="744">
        <v>189.19</v>
      </c>
      <c r="I15" s="744">
        <f t="shared" ref="I15:I22" si="0">C15+F15</f>
        <v>2846.1800000000003</v>
      </c>
      <c r="J15" s="744">
        <f t="shared" ref="J15:J22" si="1">D15+G15</f>
        <v>355.77000000000004</v>
      </c>
      <c r="K15" s="744">
        <f t="shared" ref="K15:K22" si="2">E15+H15</f>
        <v>1880.52</v>
      </c>
      <c r="L15" s="744">
        <v>1955.7</v>
      </c>
      <c r="M15" s="744">
        <v>244.46</v>
      </c>
      <c r="N15" s="744">
        <v>1292.1600000000001</v>
      </c>
      <c r="O15" s="744">
        <v>218.92</v>
      </c>
      <c r="P15" s="744">
        <v>27.37</v>
      </c>
      <c r="Q15" s="744">
        <v>144.63999999999999</v>
      </c>
      <c r="R15" s="744">
        <f t="shared" ref="R15:R22" si="3">L15+O15</f>
        <v>2174.62</v>
      </c>
      <c r="S15" s="744">
        <f t="shared" ref="S15:S22" si="4">M15+P15</f>
        <v>271.83</v>
      </c>
      <c r="T15" s="744">
        <f t="shared" ref="T15:T22" si="5">N15+Q15</f>
        <v>1436.8000000000002</v>
      </c>
      <c r="U15" s="744">
        <f t="shared" ref="U15:U22" si="6">I15+R15</f>
        <v>5020.8</v>
      </c>
      <c r="V15" s="744">
        <f t="shared" ref="V15:V22" si="7">J15+S15</f>
        <v>627.6</v>
      </c>
      <c r="W15" s="744">
        <f t="shared" ref="W15:W22" si="8">K15+T15</f>
        <v>3317.32</v>
      </c>
      <c r="X15" s="744">
        <f t="shared" ref="X15:X22" si="9">SUM(U15:W15)</f>
        <v>8965.7200000000012</v>
      </c>
      <c r="Y15" s="745"/>
      <c r="Z15" s="745">
        <f t="shared" ref="Z15:Z18" si="10">C15+D15+E15+L15+M15+N15</f>
        <v>8063.4699999999993</v>
      </c>
      <c r="AA15" s="745">
        <f t="shared" ref="AA15:AA18" si="11">F15+G15+H15+O15+P15+Q15</f>
        <v>902.25</v>
      </c>
      <c r="AB15" s="745">
        <f t="shared" ref="AB15:AB23" si="12">Z15+AA15</f>
        <v>8965.7199999999993</v>
      </c>
      <c r="AC15" s="745"/>
      <c r="AD15" s="745"/>
      <c r="AE15" s="745"/>
      <c r="AF15" s="745"/>
    </row>
    <row r="16" spans="1:241" ht="26.25" customHeight="1" x14ac:dyDescent="0.2">
      <c r="A16" s="737">
        <v>3</v>
      </c>
      <c r="B16" s="743" t="s">
        <v>128</v>
      </c>
      <c r="C16" s="744">
        <v>1185.99</v>
      </c>
      <c r="D16" s="744">
        <v>140.44999999999999</v>
      </c>
      <c r="E16" s="744">
        <v>234.08</v>
      </c>
      <c r="F16" s="744">
        <v>131.78</v>
      </c>
      <c r="G16" s="744">
        <v>15.61</v>
      </c>
      <c r="H16" s="744">
        <v>26.01</v>
      </c>
      <c r="I16" s="744">
        <f t="shared" si="0"/>
        <v>1317.77</v>
      </c>
      <c r="J16" s="744">
        <f t="shared" si="1"/>
        <v>156.06</v>
      </c>
      <c r="K16" s="744">
        <f t="shared" si="2"/>
        <v>260.09000000000003</v>
      </c>
      <c r="L16" s="744">
        <v>1029.76</v>
      </c>
      <c r="M16" s="744">
        <v>121.95</v>
      </c>
      <c r="N16" s="744">
        <v>203.24</v>
      </c>
      <c r="O16" s="744">
        <v>114.47</v>
      </c>
      <c r="P16" s="744">
        <v>13.55</v>
      </c>
      <c r="Q16" s="744">
        <v>22.58</v>
      </c>
      <c r="R16" s="744">
        <f t="shared" si="3"/>
        <v>1144.23</v>
      </c>
      <c r="S16" s="744">
        <f t="shared" si="4"/>
        <v>135.5</v>
      </c>
      <c r="T16" s="744">
        <f t="shared" si="5"/>
        <v>225.82</v>
      </c>
      <c r="U16" s="744">
        <f t="shared" si="6"/>
        <v>2462</v>
      </c>
      <c r="V16" s="744">
        <f t="shared" si="7"/>
        <v>291.56</v>
      </c>
      <c r="W16" s="744">
        <f t="shared" si="8"/>
        <v>485.91</v>
      </c>
      <c r="X16" s="744">
        <f t="shared" si="9"/>
        <v>3239.47</v>
      </c>
      <c r="Y16" s="745"/>
      <c r="Z16" s="745">
        <f t="shared" si="10"/>
        <v>2915.4699999999993</v>
      </c>
      <c r="AA16" s="745">
        <f t="shared" si="11"/>
        <v>324</v>
      </c>
      <c r="AB16" s="745">
        <f t="shared" si="12"/>
        <v>3239.4699999999993</v>
      </c>
      <c r="AC16" s="745"/>
      <c r="AD16" s="745"/>
      <c r="AE16" s="745"/>
      <c r="AF16" s="745"/>
    </row>
    <row r="17" spans="1:32" ht="23.25" customHeight="1" x14ac:dyDescent="0.2">
      <c r="A17" s="737">
        <v>4</v>
      </c>
      <c r="B17" s="743" t="s">
        <v>126</v>
      </c>
      <c r="C17" s="744">
        <v>77.313600000000008</v>
      </c>
      <c r="D17" s="744">
        <v>9.664200000000001</v>
      </c>
      <c r="E17" s="744">
        <v>51.0822</v>
      </c>
      <c r="F17" s="744">
        <v>0</v>
      </c>
      <c r="G17" s="744">
        <v>0</v>
      </c>
      <c r="H17" s="744">
        <v>0</v>
      </c>
      <c r="I17" s="744">
        <f t="shared" si="0"/>
        <v>77.313600000000008</v>
      </c>
      <c r="J17" s="744">
        <f t="shared" si="1"/>
        <v>9.664200000000001</v>
      </c>
      <c r="K17" s="744">
        <f t="shared" si="2"/>
        <v>51.0822</v>
      </c>
      <c r="L17" s="744">
        <v>59.11</v>
      </c>
      <c r="M17" s="744">
        <v>7.39</v>
      </c>
      <c r="N17" s="744">
        <v>39.049999999999997</v>
      </c>
      <c r="O17" s="744">
        <v>0</v>
      </c>
      <c r="P17" s="744">
        <v>0</v>
      </c>
      <c r="Q17" s="744">
        <v>0</v>
      </c>
      <c r="R17" s="744">
        <f t="shared" si="3"/>
        <v>59.11</v>
      </c>
      <c r="S17" s="744">
        <f t="shared" si="4"/>
        <v>7.39</v>
      </c>
      <c r="T17" s="744">
        <f t="shared" si="5"/>
        <v>39.049999999999997</v>
      </c>
      <c r="U17" s="744">
        <f t="shared" si="6"/>
        <v>136.42360000000002</v>
      </c>
      <c r="V17" s="744">
        <f t="shared" si="7"/>
        <v>17.054200000000002</v>
      </c>
      <c r="W17" s="744">
        <f t="shared" si="8"/>
        <v>90.132199999999997</v>
      </c>
      <c r="X17" s="744">
        <f t="shared" si="9"/>
        <v>243.61</v>
      </c>
      <c r="Y17" s="745"/>
      <c r="Z17" s="745">
        <f t="shared" si="10"/>
        <v>243.61</v>
      </c>
      <c r="AA17" s="745">
        <f t="shared" si="11"/>
        <v>0</v>
      </c>
      <c r="AB17" s="745">
        <f t="shared" si="12"/>
        <v>243.61</v>
      </c>
      <c r="AC17" s="745"/>
      <c r="AD17" s="745"/>
      <c r="AE17" s="745"/>
      <c r="AF17" s="745"/>
    </row>
    <row r="18" spans="1:32" ht="19.149999999999999" customHeight="1" x14ac:dyDescent="0.2">
      <c r="A18" s="737">
        <v>5</v>
      </c>
      <c r="B18" s="743" t="s">
        <v>127</v>
      </c>
      <c r="C18" s="744">
        <f>(C14+C15+C16+C17)*0.027</f>
        <v>107.86354200000001</v>
      </c>
      <c r="D18" s="744">
        <f>(D14+D15+D16+D17)*0.027</f>
        <v>13.2723765</v>
      </c>
      <c r="E18" s="744">
        <f>(E14+E15+E16+E17)*0.027</f>
        <v>56.430121499999998</v>
      </c>
      <c r="F18" s="744">
        <v>0</v>
      </c>
      <c r="G18" s="744">
        <v>0</v>
      </c>
      <c r="H18" s="744">
        <v>0</v>
      </c>
      <c r="I18" s="744">
        <f t="shared" si="0"/>
        <v>107.86354200000001</v>
      </c>
      <c r="J18" s="744">
        <f t="shared" si="1"/>
        <v>13.2723765</v>
      </c>
      <c r="K18" s="744">
        <f t="shared" si="2"/>
        <v>56.430121499999998</v>
      </c>
      <c r="L18" s="744">
        <f>(L14+L15+L16+L17)*0.027</f>
        <v>85.749937200000019</v>
      </c>
      <c r="M18" s="744">
        <f>(M14+M15+M16+M17)*0.027</f>
        <v>10.5359184</v>
      </c>
      <c r="N18" s="744">
        <f>(N14+N15+N16+N17)*0.027</f>
        <v>43.773404399999997</v>
      </c>
      <c r="O18" s="744">
        <v>0</v>
      </c>
      <c r="P18" s="744">
        <v>0</v>
      </c>
      <c r="Q18" s="744">
        <v>0</v>
      </c>
      <c r="R18" s="744">
        <f t="shared" si="3"/>
        <v>85.749937200000019</v>
      </c>
      <c r="S18" s="744">
        <f t="shared" si="4"/>
        <v>10.5359184</v>
      </c>
      <c r="T18" s="744">
        <f t="shared" si="5"/>
        <v>43.773404399999997</v>
      </c>
      <c r="U18" s="744">
        <f t="shared" si="6"/>
        <v>193.61347920000003</v>
      </c>
      <c r="V18" s="744">
        <f t="shared" si="7"/>
        <v>23.8082949</v>
      </c>
      <c r="W18" s="744">
        <f t="shared" si="8"/>
        <v>100.20352589999999</v>
      </c>
      <c r="X18" s="744">
        <f t="shared" si="9"/>
        <v>317.62530000000004</v>
      </c>
      <c r="Y18" s="745"/>
      <c r="Z18" s="745">
        <f t="shared" si="10"/>
        <v>317.62530000000004</v>
      </c>
      <c r="AA18" s="745">
        <f t="shared" si="11"/>
        <v>0</v>
      </c>
      <c r="AB18" s="745">
        <f t="shared" si="12"/>
        <v>317.62530000000004</v>
      </c>
      <c r="AC18" s="745"/>
      <c r="AD18" s="745"/>
      <c r="AE18" s="745"/>
      <c r="AF18" s="745"/>
    </row>
    <row r="19" spans="1:32" ht="21" customHeight="1" x14ac:dyDescent="0.2">
      <c r="A19" s="1650" t="s">
        <v>238</v>
      </c>
      <c r="B19" s="1651"/>
      <c r="C19" s="1651"/>
      <c r="D19" s="1651"/>
      <c r="E19" s="1652"/>
      <c r="F19" s="746"/>
      <c r="G19" s="746"/>
      <c r="H19" s="746"/>
      <c r="I19" s="747"/>
      <c r="J19" s="747"/>
      <c r="K19" s="747"/>
      <c r="L19" s="746"/>
      <c r="M19" s="746"/>
      <c r="N19" s="746"/>
      <c r="O19" s="746"/>
      <c r="P19" s="746"/>
      <c r="Q19" s="746"/>
      <c r="R19" s="747"/>
      <c r="S19" s="747"/>
      <c r="T19" s="747"/>
      <c r="U19" s="747"/>
      <c r="V19" s="747"/>
      <c r="W19" s="747"/>
      <c r="X19" s="748"/>
      <c r="Y19" s="745"/>
      <c r="Z19" s="745">
        <f>C19+D19+E19+L19+M19+N19</f>
        <v>0</v>
      </c>
      <c r="AA19" s="745">
        <f>F19+G19+H19+O19+P19+Q19</f>
        <v>0</v>
      </c>
      <c r="AB19" s="745">
        <f t="shared" si="12"/>
        <v>0</v>
      </c>
      <c r="AC19" s="745"/>
      <c r="AD19" s="745"/>
      <c r="AE19" s="745"/>
      <c r="AF19" s="745"/>
    </row>
    <row r="20" spans="1:32" ht="26.25" customHeight="1" x14ac:dyDescent="0.2">
      <c r="A20" s="737">
        <v>6</v>
      </c>
      <c r="B20" s="743" t="s">
        <v>129</v>
      </c>
      <c r="C20" s="744">
        <v>0</v>
      </c>
      <c r="D20" s="744">
        <v>0</v>
      </c>
      <c r="E20" s="744">
        <v>0</v>
      </c>
      <c r="F20" s="744">
        <v>0</v>
      </c>
      <c r="G20" s="744">
        <v>0</v>
      </c>
      <c r="H20" s="744">
        <v>0</v>
      </c>
      <c r="I20" s="744">
        <f t="shared" si="0"/>
        <v>0</v>
      </c>
      <c r="J20" s="744">
        <f t="shared" si="1"/>
        <v>0</v>
      </c>
      <c r="K20" s="744">
        <f t="shared" si="2"/>
        <v>0</v>
      </c>
      <c r="L20" s="744">
        <v>0</v>
      </c>
      <c r="M20" s="744">
        <v>0</v>
      </c>
      <c r="N20" s="744">
        <v>0</v>
      </c>
      <c r="O20" s="744">
        <v>0</v>
      </c>
      <c r="P20" s="744">
        <v>0</v>
      </c>
      <c r="Q20" s="744">
        <v>0</v>
      </c>
      <c r="R20" s="744">
        <f t="shared" si="3"/>
        <v>0</v>
      </c>
      <c r="S20" s="744">
        <f t="shared" si="4"/>
        <v>0</v>
      </c>
      <c r="T20" s="744">
        <f t="shared" si="5"/>
        <v>0</v>
      </c>
      <c r="U20" s="744">
        <f t="shared" si="6"/>
        <v>0</v>
      </c>
      <c r="V20" s="744">
        <f t="shared" si="7"/>
        <v>0</v>
      </c>
      <c r="W20" s="744">
        <f t="shared" si="8"/>
        <v>0</v>
      </c>
      <c r="X20" s="744">
        <f t="shared" si="9"/>
        <v>0</v>
      </c>
      <c r="Y20" s="745"/>
      <c r="Z20" s="745">
        <f t="shared" ref="Z20:Z23" si="13">C20+D20+E20+L20+M20+N20</f>
        <v>0</v>
      </c>
      <c r="AA20" s="745">
        <f t="shared" ref="AA20:AA23" si="14">F20+G20+H20+O20+P20+Q20</f>
        <v>0</v>
      </c>
      <c r="AB20" s="745">
        <f t="shared" si="12"/>
        <v>0</v>
      </c>
      <c r="AC20" s="745"/>
      <c r="AD20" s="745"/>
      <c r="AE20" s="745"/>
      <c r="AF20" s="745"/>
    </row>
    <row r="21" spans="1:32" ht="18.600000000000001" customHeight="1" x14ac:dyDescent="0.2">
      <c r="A21" s="737">
        <v>7</v>
      </c>
      <c r="B21" s="743" t="s">
        <v>130</v>
      </c>
      <c r="C21" s="744">
        <v>825.7808</v>
      </c>
      <c r="D21" s="744">
        <v>444.65120000000002</v>
      </c>
      <c r="E21" s="744">
        <v>317.608</v>
      </c>
      <c r="F21" s="744">
        <v>91.753999999999991</v>
      </c>
      <c r="G21" s="744">
        <v>49.405999999999999</v>
      </c>
      <c r="H21" s="744">
        <v>35.29</v>
      </c>
      <c r="I21" s="744">
        <f t="shared" si="0"/>
        <v>917.53480000000002</v>
      </c>
      <c r="J21" s="744">
        <f t="shared" si="1"/>
        <v>494.05720000000002</v>
      </c>
      <c r="K21" s="744">
        <f t="shared" si="2"/>
        <v>352.89800000000002</v>
      </c>
      <c r="L21" s="744">
        <v>444.65200000000004</v>
      </c>
      <c r="M21" s="744">
        <v>239.42800000000003</v>
      </c>
      <c r="N21" s="744">
        <v>171.02</v>
      </c>
      <c r="O21" s="744">
        <v>49.405200000000008</v>
      </c>
      <c r="P21" s="744">
        <v>26.602800000000006</v>
      </c>
      <c r="Q21" s="744">
        <v>19.002000000000002</v>
      </c>
      <c r="R21" s="744">
        <f t="shared" si="3"/>
        <v>494.05720000000008</v>
      </c>
      <c r="S21" s="744">
        <f t="shared" si="4"/>
        <v>266.03080000000006</v>
      </c>
      <c r="T21" s="744">
        <f t="shared" si="5"/>
        <v>190.02200000000002</v>
      </c>
      <c r="U21" s="744">
        <f t="shared" si="6"/>
        <v>1411.5920000000001</v>
      </c>
      <c r="V21" s="744">
        <f t="shared" si="7"/>
        <v>760.08800000000008</v>
      </c>
      <c r="W21" s="744">
        <f t="shared" si="8"/>
        <v>542.92000000000007</v>
      </c>
      <c r="X21" s="744">
        <f t="shared" si="9"/>
        <v>2714.6000000000004</v>
      </c>
      <c r="Y21" s="745"/>
      <c r="Z21" s="745">
        <f t="shared" si="13"/>
        <v>2443.14</v>
      </c>
      <c r="AA21" s="745">
        <f t="shared" si="14"/>
        <v>271.45999999999998</v>
      </c>
      <c r="AB21" s="745">
        <f t="shared" si="12"/>
        <v>2714.6</v>
      </c>
      <c r="AC21" s="745"/>
      <c r="AD21" s="745"/>
      <c r="AE21" s="745"/>
      <c r="AF21" s="745"/>
    </row>
    <row r="22" spans="1:32" ht="24.75" customHeight="1" x14ac:dyDescent="0.2">
      <c r="A22" s="737">
        <v>8</v>
      </c>
      <c r="B22" s="743" t="s">
        <v>696</v>
      </c>
      <c r="C22" s="744">
        <v>0</v>
      </c>
      <c r="D22" s="744">
        <v>0</v>
      </c>
      <c r="E22" s="744">
        <v>0</v>
      </c>
      <c r="F22" s="744">
        <v>0</v>
      </c>
      <c r="G22" s="744">
        <v>0</v>
      </c>
      <c r="H22" s="744">
        <v>0</v>
      </c>
      <c r="I22" s="744">
        <f t="shared" si="0"/>
        <v>0</v>
      </c>
      <c r="J22" s="744">
        <f t="shared" si="1"/>
        <v>0</v>
      </c>
      <c r="K22" s="744">
        <f t="shared" si="2"/>
        <v>0</v>
      </c>
      <c r="L22" s="744">
        <v>0</v>
      </c>
      <c r="M22" s="744">
        <v>0</v>
      </c>
      <c r="N22" s="744">
        <v>0</v>
      </c>
      <c r="O22" s="744">
        <v>0</v>
      </c>
      <c r="P22" s="744">
        <v>0</v>
      </c>
      <c r="Q22" s="744">
        <v>0</v>
      </c>
      <c r="R22" s="744">
        <f t="shared" si="3"/>
        <v>0</v>
      </c>
      <c r="S22" s="744">
        <f t="shared" si="4"/>
        <v>0</v>
      </c>
      <c r="T22" s="744">
        <f t="shared" si="5"/>
        <v>0</v>
      </c>
      <c r="U22" s="744">
        <f t="shared" si="6"/>
        <v>0</v>
      </c>
      <c r="V22" s="744">
        <f t="shared" si="7"/>
        <v>0</v>
      </c>
      <c r="W22" s="744">
        <f t="shared" si="8"/>
        <v>0</v>
      </c>
      <c r="X22" s="744">
        <f t="shared" si="9"/>
        <v>0</v>
      </c>
      <c r="Y22" s="745"/>
      <c r="Z22" s="745">
        <f t="shared" si="13"/>
        <v>0</v>
      </c>
      <c r="AA22" s="745">
        <f t="shared" si="14"/>
        <v>0</v>
      </c>
      <c r="AB22" s="745">
        <f t="shared" si="12"/>
        <v>0</v>
      </c>
      <c r="AC22" s="745"/>
      <c r="AD22" s="745"/>
      <c r="AE22" s="745"/>
      <c r="AF22" s="745"/>
    </row>
    <row r="23" spans="1:32" ht="15" customHeight="1" x14ac:dyDescent="0.2">
      <c r="A23" s="1648" t="s">
        <v>17</v>
      </c>
      <c r="B23" s="1649"/>
      <c r="C23" s="749">
        <f>C14+C15+C16+C17+C18+C20+C21+C22</f>
        <v>4928.5903419999995</v>
      </c>
      <c r="D23" s="749">
        <f t="shared" ref="D23:X23" si="15">D14+D15+D16+D17+D18+D20+D21+D22</f>
        <v>949.49307650000003</v>
      </c>
      <c r="E23" s="749">
        <f t="shared" si="15"/>
        <v>2464.0426215000002</v>
      </c>
      <c r="F23" s="749">
        <f t="shared" si="15"/>
        <v>509.87400000000002</v>
      </c>
      <c r="G23" s="749">
        <f t="shared" si="15"/>
        <v>100.806</v>
      </c>
      <c r="H23" s="749">
        <f t="shared" si="15"/>
        <v>250.48999999999998</v>
      </c>
      <c r="I23" s="749">
        <f t="shared" si="15"/>
        <v>5438.4643420000011</v>
      </c>
      <c r="J23" s="749">
        <f t="shared" si="15"/>
        <v>1050.2990765</v>
      </c>
      <c r="K23" s="749">
        <f t="shared" si="15"/>
        <v>2714.5326215</v>
      </c>
      <c r="L23" s="749">
        <f t="shared" si="15"/>
        <v>3706.3255372000008</v>
      </c>
      <c r="M23" s="749">
        <f t="shared" si="15"/>
        <v>640.18311840000001</v>
      </c>
      <c r="N23" s="749">
        <f t="shared" si="15"/>
        <v>1836.0306043999999</v>
      </c>
      <c r="O23" s="749">
        <f t="shared" si="15"/>
        <v>382.79520000000002</v>
      </c>
      <c r="P23" s="749">
        <f t="shared" si="15"/>
        <v>67.522800000000004</v>
      </c>
      <c r="Q23" s="749">
        <f t="shared" si="15"/>
        <v>186.22199999999998</v>
      </c>
      <c r="R23" s="749">
        <f t="shared" si="15"/>
        <v>4089.1207372000003</v>
      </c>
      <c r="S23" s="749">
        <f t="shared" si="15"/>
        <v>707.70591839999997</v>
      </c>
      <c r="T23" s="749">
        <f t="shared" si="15"/>
        <v>2022.2526043999999</v>
      </c>
      <c r="U23" s="749">
        <f t="shared" si="15"/>
        <v>9527.5850792000001</v>
      </c>
      <c r="V23" s="749">
        <f t="shared" si="15"/>
        <v>1758.0049948999999</v>
      </c>
      <c r="W23" s="749">
        <f t="shared" si="15"/>
        <v>4736.7852259000001</v>
      </c>
      <c r="X23" s="749">
        <f t="shared" si="15"/>
        <v>16022.375300000002</v>
      </c>
      <c r="Z23" s="745">
        <f t="shared" si="13"/>
        <v>14524.665300000001</v>
      </c>
      <c r="AA23" s="745">
        <f t="shared" si="14"/>
        <v>1497.71</v>
      </c>
      <c r="AB23" s="745">
        <f t="shared" si="12"/>
        <v>16022.3753</v>
      </c>
      <c r="AF23" s="745"/>
    </row>
    <row r="24" spans="1:32" x14ac:dyDescent="0.2">
      <c r="A24" s="750"/>
      <c r="B24" s="750"/>
    </row>
    <row r="26" spans="1:32" ht="15.75" x14ac:dyDescent="0.2">
      <c r="A26" s="731" t="s">
        <v>11</v>
      </c>
      <c r="B26" s="731"/>
      <c r="C26" s="731"/>
      <c r="D26" s="731"/>
      <c r="E26" s="731"/>
      <c r="F26" s="731"/>
      <c r="G26" s="731"/>
      <c r="H26" s="731"/>
      <c r="I26" s="731"/>
      <c r="J26" s="731"/>
      <c r="K26" s="731"/>
      <c r="L26" s="731"/>
      <c r="M26" s="731"/>
      <c r="N26" s="731"/>
      <c r="R26" s="1644"/>
      <c r="S26" s="1644"/>
      <c r="T26" s="1644"/>
      <c r="U26" s="1644"/>
    </row>
    <row r="27" spans="1:32" ht="15.75" x14ac:dyDescent="0.2">
      <c r="A27" s="1643" t="s">
        <v>13</v>
      </c>
      <c r="B27" s="1643"/>
      <c r="C27" s="1643"/>
      <c r="D27" s="1643"/>
      <c r="E27" s="1643"/>
      <c r="F27" s="1643"/>
      <c r="G27" s="1643"/>
      <c r="H27" s="1643"/>
      <c r="I27" s="1643"/>
      <c r="J27" s="1643"/>
      <c r="K27" s="1643"/>
      <c r="L27" s="1643"/>
      <c r="M27" s="1643"/>
      <c r="N27" s="1643"/>
      <c r="O27" s="1643"/>
      <c r="P27" s="1643"/>
      <c r="Q27" s="1643"/>
      <c r="R27" s="1643"/>
      <c r="S27" s="1643"/>
      <c r="T27" s="1643"/>
      <c r="U27" s="1643"/>
      <c r="AF27" s="745"/>
    </row>
    <row r="28" spans="1:32" ht="15.75" x14ac:dyDescent="0.2">
      <c r="A28" s="1643" t="s">
        <v>14</v>
      </c>
      <c r="B28" s="1643"/>
      <c r="C28" s="1643"/>
      <c r="D28" s="1643"/>
      <c r="E28" s="1643"/>
      <c r="F28" s="1643"/>
      <c r="G28" s="1643"/>
      <c r="H28" s="1643"/>
      <c r="I28" s="1643"/>
      <c r="J28" s="1643"/>
      <c r="K28" s="1643"/>
      <c r="L28" s="1643"/>
      <c r="M28" s="1643"/>
      <c r="N28" s="1643"/>
      <c r="O28" s="1643"/>
      <c r="P28" s="1643"/>
      <c r="Q28" s="1643"/>
      <c r="R28" s="1643"/>
      <c r="S28" s="1643"/>
      <c r="T28" s="1643"/>
      <c r="U28" s="1643"/>
    </row>
    <row r="29" spans="1:32" x14ac:dyDescent="0.2">
      <c r="AF29" s="745"/>
    </row>
    <row r="30" spans="1:32" x14ac:dyDescent="0.2">
      <c r="F30" s="745"/>
      <c r="G30" s="745"/>
      <c r="H30" s="745"/>
      <c r="I30" s="745"/>
      <c r="J30" s="745"/>
      <c r="K30" s="745"/>
      <c r="L30" s="745"/>
      <c r="M30" s="745"/>
      <c r="N30" s="745"/>
      <c r="O30" s="745"/>
      <c r="P30" s="745"/>
      <c r="Q30" s="745"/>
    </row>
    <row r="31" spans="1:32" x14ac:dyDescent="0.2">
      <c r="F31" s="745"/>
      <c r="G31" s="745"/>
      <c r="H31" s="745"/>
      <c r="I31" s="745"/>
      <c r="J31" s="745"/>
      <c r="K31" s="745"/>
      <c r="L31" s="745"/>
      <c r="M31" s="745"/>
      <c r="N31" s="745"/>
      <c r="O31" s="745"/>
      <c r="P31" s="745"/>
      <c r="Q31" s="745"/>
    </row>
    <row r="32" spans="1:32" x14ac:dyDescent="0.2">
      <c r="F32" s="745"/>
      <c r="G32" s="745"/>
      <c r="H32" s="745"/>
      <c r="I32" s="745"/>
      <c r="J32" s="745"/>
      <c r="K32" s="745"/>
      <c r="L32" s="745"/>
      <c r="M32" s="745"/>
      <c r="N32" s="745"/>
      <c r="O32" s="745"/>
      <c r="P32" s="745"/>
      <c r="Q32" s="745"/>
    </row>
    <row r="33" spans="6:17" x14ac:dyDescent="0.2">
      <c r="F33" s="745"/>
      <c r="G33" s="745"/>
      <c r="H33" s="745"/>
      <c r="I33" s="745"/>
      <c r="J33" s="745"/>
      <c r="K33" s="745"/>
      <c r="L33" s="745"/>
      <c r="M33" s="745"/>
      <c r="N33" s="745"/>
      <c r="O33" s="745"/>
      <c r="P33" s="745"/>
      <c r="Q33" s="745"/>
    </row>
    <row r="34" spans="6:17" x14ac:dyDescent="0.2">
      <c r="F34" s="745"/>
      <c r="G34" s="745"/>
      <c r="H34" s="745"/>
      <c r="I34" s="745"/>
      <c r="J34" s="745"/>
      <c r="K34" s="745"/>
      <c r="L34" s="745"/>
      <c r="M34" s="745"/>
      <c r="N34" s="745"/>
      <c r="O34" s="745"/>
      <c r="P34" s="745"/>
      <c r="Q34" s="745"/>
    </row>
    <row r="35" spans="6:17" x14ac:dyDescent="0.2">
      <c r="F35" s="745"/>
      <c r="G35" s="745"/>
      <c r="H35" s="745"/>
      <c r="I35" s="745"/>
      <c r="J35" s="745"/>
      <c r="K35" s="745"/>
      <c r="L35" s="745"/>
      <c r="M35" s="745"/>
      <c r="N35" s="745"/>
      <c r="O35" s="745"/>
      <c r="P35" s="745"/>
      <c r="Q35" s="745"/>
    </row>
    <row r="36" spans="6:17" x14ac:dyDescent="0.2">
      <c r="F36" s="745"/>
      <c r="G36" s="745"/>
      <c r="H36" s="745"/>
      <c r="I36" s="745"/>
      <c r="J36" s="745"/>
      <c r="K36" s="745"/>
      <c r="L36" s="745"/>
      <c r="M36" s="745"/>
      <c r="N36" s="745"/>
      <c r="O36" s="745"/>
      <c r="P36" s="745"/>
      <c r="Q36" s="745"/>
    </row>
    <row r="37" spans="6:17" x14ac:dyDescent="0.2">
      <c r="F37" s="745"/>
      <c r="G37" s="745"/>
      <c r="H37" s="745"/>
      <c r="I37" s="745"/>
      <c r="J37" s="745"/>
      <c r="K37" s="745"/>
      <c r="L37" s="745"/>
      <c r="M37" s="745"/>
      <c r="N37" s="745"/>
      <c r="O37" s="745"/>
      <c r="P37" s="745"/>
      <c r="Q37" s="745"/>
    </row>
    <row r="38" spans="6:17" x14ac:dyDescent="0.2">
      <c r="F38" s="745"/>
      <c r="G38" s="745"/>
      <c r="H38" s="745"/>
      <c r="I38" s="745"/>
      <c r="J38" s="745"/>
      <c r="K38" s="745"/>
      <c r="L38" s="745"/>
      <c r="M38" s="745"/>
      <c r="N38" s="745"/>
      <c r="O38" s="745"/>
      <c r="P38" s="745"/>
      <c r="Q38" s="745"/>
    </row>
    <row r="39" spans="6:17" x14ac:dyDescent="0.2">
      <c r="F39" s="745"/>
      <c r="G39" s="745"/>
      <c r="H39" s="745"/>
      <c r="I39" s="745"/>
      <c r="J39" s="745"/>
      <c r="K39" s="745"/>
      <c r="L39" s="745"/>
      <c r="M39" s="745"/>
      <c r="N39" s="745"/>
      <c r="O39" s="745"/>
      <c r="P39" s="745"/>
      <c r="Q39" s="745"/>
    </row>
    <row r="41" spans="6:17" x14ac:dyDescent="0.2">
      <c r="J41" s="745"/>
    </row>
  </sheetData>
  <mergeCells count="22">
    <mergeCell ref="A27:U27"/>
    <mergeCell ref="R26:U26"/>
    <mergeCell ref="A28:U28"/>
    <mergeCell ref="C9:K9"/>
    <mergeCell ref="L9:T9"/>
    <mergeCell ref="R10:T10"/>
    <mergeCell ref="A23:B23"/>
    <mergeCell ref="A19:E19"/>
    <mergeCell ref="A13:E13"/>
    <mergeCell ref="O1:U1"/>
    <mergeCell ref="B4:U4"/>
    <mergeCell ref="B6:U6"/>
    <mergeCell ref="A7:B7"/>
    <mergeCell ref="C10:E10"/>
    <mergeCell ref="F10:H10"/>
    <mergeCell ref="I10:K10"/>
    <mergeCell ref="L10:N10"/>
    <mergeCell ref="O10:Q10"/>
    <mergeCell ref="U9:X10"/>
    <mergeCell ref="V8:W8"/>
    <mergeCell ref="A9:A10"/>
    <mergeCell ref="B9:B10"/>
  </mergeCells>
  <printOptions horizontalCentered="1"/>
  <pageMargins left="0.5" right="0.5" top="0.23622047244094499" bottom="0" header="0.31496062992126" footer="0.31496062992126"/>
  <pageSetup paperSize="9" scale="8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3"/>
  <sheetViews>
    <sheetView view="pageBreakPreview" topLeftCell="A7" zoomScale="90" zoomScaleNormal="90" zoomScaleSheetLayoutView="90" workbookViewId="0">
      <selection activeCell="F8" sqref="F8"/>
    </sheetView>
  </sheetViews>
  <sheetFormatPr defaultRowHeight="12.75" x14ac:dyDescent="0.2"/>
  <cols>
    <col min="1" max="1" width="4.42578125" style="316" customWidth="1"/>
    <col min="2" max="2" width="18.140625" style="316" customWidth="1"/>
    <col min="3" max="3" width="13.42578125" style="316" customWidth="1"/>
    <col min="4" max="4" width="13.140625" style="316" customWidth="1"/>
    <col min="5" max="5" width="14.7109375" style="316" customWidth="1"/>
    <col min="6" max="6" width="15.140625" style="316" customWidth="1"/>
    <col min="7" max="7" width="13.5703125" style="316" customWidth="1"/>
    <col min="8" max="8" width="14" style="316" customWidth="1"/>
    <col min="9" max="9" width="13.28515625" style="316" customWidth="1"/>
    <col min="10" max="10" width="13.42578125" style="316" customWidth="1"/>
    <col min="11" max="11" width="12.28515625" style="316" customWidth="1"/>
    <col min="12" max="12" width="10.28515625" style="316" customWidth="1"/>
    <col min="13" max="256" width="9.140625" style="316"/>
    <col min="257" max="257" width="8.28515625" style="316" customWidth="1"/>
    <col min="258" max="258" width="15.5703125" style="316" customWidth="1"/>
    <col min="259" max="259" width="15.28515625" style="316" customWidth="1"/>
    <col min="260" max="260" width="17.42578125" style="316" customWidth="1"/>
    <col min="261" max="261" width="16.140625" style="316" customWidth="1"/>
    <col min="262" max="262" width="16" style="316" customWidth="1"/>
    <col min="263" max="263" width="14.85546875" style="316" customWidth="1"/>
    <col min="264" max="264" width="17.140625" style="316" customWidth="1"/>
    <col min="265" max="265" width="15" style="316" customWidth="1"/>
    <col min="266" max="266" width="12.42578125" style="316" customWidth="1"/>
    <col min="267" max="267" width="12" style="316" customWidth="1"/>
    <col min="268" max="268" width="11.85546875" style="316" customWidth="1"/>
    <col min="269" max="512" width="9.140625" style="316"/>
    <col min="513" max="513" width="8.28515625" style="316" customWidth="1"/>
    <col min="514" max="514" width="15.5703125" style="316" customWidth="1"/>
    <col min="515" max="515" width="15.28515625" style="316" customWidth="1"/>
    <col min="516" max="516" width="17.42578125" style="316" customWidth="1"/>
    <col min="517" max="517" width="16.140625" style="316" customWidth="1"/>
    <col min="518" max="518" width="16" style="316" customWidth="1"/>
    <col min="519" max="519" width="14.85546875" style="316" customWidth="1"/>
    <col min="520" max="520" width="17.140625" style="316" customWidth="1"/>
    <col min="521" max="521" width="15" style="316" customWidth="1"/>
    <col min="522" max="522" width="12.42578125" style="316" customWidth="1"/>
    <col min="523" max="523" width="12" style="316" customWidth="1"/>
    <col min="524" max="524" width="11.85546875" style="316" customWidth="1"/>
    <col min="525" max="768" width="9.140625" style="316"/>
    <col min="769" max="769" width="8.28515625" style="316" customWidth="1"/>
    <col min="770" max="770" width="15.5703125" style="316" customWidth="1"/>
    <col min="771" max="771" width="15.28515625" style="316" customWidth="1"/>
    <col min="772" max="772" width="17.42578125" style="316" customWidth="1"/>
    <col min="773" max="773" width="16.140625" style="316" customWidth="1"/>
    <col min="774" max="774" width="16" style="316" customWidth="1"/>
    <col min="775" max="775" width="14.85546875" style="316" customWidth="1"/>
    <col min="776" max="776" width="17.140625" style="316" customWidth="1"/>
    <col min="777" max="777" width="15" style="316" customWidth="1"/>
    <col min="778" max="778" width="12.42578125" style="316" customWidth="1"/>
    <col min="779" max="779" width="12" style="316" customWidth="1"/>
    <col min="780" max="780" width="11.85546875" style="316" customWidth="1"/>
    <col min="781" max="1024" width="9.140625" style="316"/>
    <col min="1025" max="1025" width="8.28515625" style="316" customWidth="1"/>
    <col min="1026" max="1026" width="15.5703125" style="316" customWidth="1"/>
    <col min="1027" max="1027" width="15.28515625" style="316" customWidth="1"/>
    <col min="1028" max="1028" width="17.42578125" style="316" customWidth="1"/>
    <col min="1029" max="1029" width="16.140625" style="316" customWidth="1"/>
    <col min="1030" max="1030" width="16" style="316" customWidth="1"/>
    <col min="1031" max="1031" width="14.85546875" style="316" customWidth="1"/>
    <col min="1032" max="1032" width="17.140625" style="316" customWidth="1"/>
    <col min="1033" max="1033" width="15" style="316" customWidth="1"/>
    <col min="1034" max="1034" width="12.42578125" style="316" customWidth="1"/>
    <col min="1035" max="1035" width="12" style="316" customWidth="1"/>
    <col min="1036" max="1036" width="11.85546875" style="316" customWidth="1"/>
    <col min="1037" max="1280" width="9.140625" style="316"/>
    <col min="1281" max="1281" width="8.28515625" style="316" customWidth="1"/>
    <col min="1282" max="1282" width="15.5703125" style="316" customWidth="1"/>
    <col min="1283" max="1283" width="15.28515625" style="316" customWidth="1"/>
    <col min="1284" max="1284" width="17.42578125" style="316" customWidth="1"/>
    <col min="1285" max="1285" width="16.140625" style="316" customWidth="1"/>
    <col min="1286" max="1286" width="16" style="316" customWidth="1"/>
    <col min="1287" max="1287" width="14.85546875" style="316" customWidth="1"/>
    <col min="1288" max="1288" width="17.140625" style="316" customWidth="1"/>
    <col min="1289" max="1289" width="15" style="316" customWidth="1"/>
    <col min="1290" max="1290" width="12.42578125" style="316" customWidth="1"/>
    <col min="1291" max="1291" width="12" style="316" customWidth="1"/>
    <col min="1292" max="1292" width="11.85546875" style="316" customWidth="1"/>
    <col min="1293" max="1536" width="9.140625" style="316"/>
    <col min="1537" max="1537" width="8.28515625" style="316" customWidth="1"/>
    <col min="1538" max="1538" width="15.5703125" style="316" customWidth="1"/>
    <col min="1539" max="1539" width="15.28515625" style="316" customWidth="1"/>
    <col min="1540" max="1540" width="17.42578125" style="316" customWidth="1"/>
    <col min="1541" max="1541" width="16.140625" style="316" customWidth="1"/>
    <col min="1542" max="1542" width="16" style="316" customWidth="1"/>
    <col min="1543" max="1543" width="14.85546875" style="316" customWidth="1"/>
    <col min="1544" max="1544" width="17.140625" style="316" customWidth="1"/>
    <col min="1545" max="1545" width="15" style="316" customWidth="1"/>
    <col min="1546" max="1546" width="12.42578125" style="316" customWidth="1"/>
    <col min="1547" max="1547" width="12" style="316" customWidth="1"/>
    <col min="1548" max="1548" width="11.85546875" style="316" customWidth="1"/>
    <col min="1549" max="1792" width="9.140625" style="316"/>
    <col min="1793" max="1793" width="8.28515625" style="316" customWidth="1"/>
    <col min="1794" max="1794" width="15.5703125" style="316" customWidth="1"/>
    <col min="1795" max="1795" width="15.28515625" style="316" customWidth="1"/>
    <col min="1796" max="1796" width="17.42578125" style="316" customWidth="1"/>
    <col min="1797" max="1797" width="16.140625" style="316" customWidth="1"/>
    <col min="1798" max="1798" width="16" style="316" customWidth="1"/>
    <col min="1799" max="1799" width="14.85546875" style="316" customWidth="1"/>
    <col min="1800" max="1800" width="17.140625" style="316" customWidth="1"/>
    <col min="1801" max="1801" width="15" style="316" customWidth="1"/>
    <col min="1802" max="1802" width="12.42578125" style="316" customWidth="1"/>
    <col min="1803" max="1803" width="12" style="316" customWidth="1"/>
    <col min="1804" max="1804" width="11.85546875" style="316" customWidth="1"/>
    <col min="1805" max="2048" width="9.140625" style="316"/>
    <col min="2049" max="2049" width="8.28515625" style="316" customWidth="1"/>
    <col min="2050" max="2050" width="15.5703125" style="316" customWidth="1"/>
    <col min="2051" max="2051" width="15.28515625" style="316" customWidth="1"/>
    <col min="2052" max="2052" width="17.42578125" style="316" customWidth="1"/>
    <col min="2053" max="2053" width="16.140625" style="316" customWidth="1"/>
    <col min="2054" max="2054" width="16" style="316" customWidth="1"/>
    <col min="2055" max="2055" width="14.85546875" style="316" customWidth="1"/>
    <col min="2056" max="2056" width="17.140625" style="316" customWidth="1"/>
    <col min="2057" max="2057" width="15" style="316" customWidth="1"/>
    <col min="2058" max="2058" width="12.42578125" style="316" customWidth="1"/>
    <col min="2059" max="2059" width="12" style="316" customWidth="1"/>
    <col min="2060" max="2060" width="11.85546875" style="316" customWidth="1"/>
    <col min="2061" max="2304" width="9.140625" style="316"/>
    <col min="2305" max="2305" width="8.28515625" style="316" customWidth="1"/>
    <col min="2306" max="2306" width="15.5703125" style="316" customWidth="1"/>
    <col min="2307" max="2307" width="15.28515625" style="316" customWidth="1"/>
    <col min="2308" max="2308" width="17.42578125" style="316" customWidth="1"/>
    <col min="2309" max="2309" width="16.140625" style="316" customWidth="1"/>
    <col min="2310" max="2310" width="16" style="316" customWidth="1"/>
    <col min="2311" max="2311" width="14.85546875" style="316" customWidth="1"/>
    <col min="2312" max="2312" width="17.140625" style="316" customWidth="1"/>
    <col min="2313" max="2313" width="15" style="316" customWidth="1"/>
    <col min="2314" max="2314" width="12.42578125" style="316" customWidth="1"/>
    <col min="2315" max="2315" width="12" style="316" customWidth="1"/>
    <col min="2316" max="2316" width="11.85546875" style="316" customWidth="1"/>
    <col min="2317" max="2560" width="9.140625" style="316"/>
    <col min="2561" max="2561" width="8.28515625" style="316" customWidth="1"/>
    <col min="2562" max="2562" width="15.5703125" style="316" customWidth="1"/>
    <col min="2563" max="2563" width="15.28515625" style="316" customWidth="1"/>
    <col min="2564" max="2564" width="17.42578125" style="316" customWidth="1"/>
    <col min="2565" max="2565" width="16.140625" style="316" customWidth="1"/>
    <col min="2566" max="2566" width="16" style="316" customWidth="1"/>
    <col min="2567" max="2567" width="14.85546875" style="316" customWidth="1"/>
    <col min="2568" max="2568" width="17.140625" style="316" customWidth="1"/>
    <col min="2569" max="2569" width="15" style="316" customWidth="1"/>
    <col min="2570" max="2570" width="12.42578125" style="316" customWidth="1"/>
    <col min="2571" max="2571" width="12" style="316" customWidth="1"/>
    <col min="2572" max="2572" width="11.85546875" style="316" customWidth="1"/>
    <col min="2573" max="2816" width="9.140625" style="316"/>
    <col min="2817" max="2817" width="8.28515625" style="316" customWidth="1"/>
    <col min="2818" max="2818" width="15.5703125" style="316" customWidth="1"/>
    <col min="2819" max="2819" width="15.28515625" style="316" customWidth="1"/>
    <col min="2820" max="2820" width="17.42578125" style="316" customWidth="1"/>
    <col min="2821" max="2821" width="16.140625" style="316" customWidth="1"/>
    <col min="2822" max="2822" width="16" style="316" customWidth="1"/>
    <col min="2823" max="2823" width="14.85546875" style="316" customWidth="1"/>
    <col min="2824" max="2824" width="17.140625" style="316" customWidth="1"/>
    <col min="2825" max="2825" width="15" style="316" customWidth="1"/>
    <col min="2826" max="2826" width="12.42578125" style="316" customWidth="1"/>
    <col min="2827" max="2827" width="12" style="316" customWidth="1"/>
    <col min="2828" max="2828" width="11.85546875" style="316" customWidth="1"/>
    <col min="2829" max="3072" width="9.140625" style="316"/>
    <col min="3073" max="3073" width="8.28515625" style="316" customWidth="1"/>
    <col min="3074" max="3074" width="15.5703125" style="316" customWidth="1"/>
    <col min="3075" max="3075" width="15.28515625" style="316" customWidth="1"/>
    <col min="3076" max="3076" width="17.42578125" style="316" customWidth="1"/>
    <col min="3077" max="3077" width="16.140625" style="316" customWidth="1"/>
    <col min="3078" max="3078" width="16" style="316" customWidth="1"/>
    <col min="3079" max="3079" width="14.85546875" style="316" customWidth="1"/>
    <col min="3080" max="3080" width="17.140625" style="316" customWidth="1"/>
    <col min="3081" max="3081" width="15" style="316" customWidth="1"/>
    <col min="3082" max="3082" width="12.42578125" style="316" customWidth="1"/>
    <col min="3083" max="3083" width="12" style="316" customWidth="1"/>
    <col min="3084" max="3084" width="11.85546875" style="316" customWidth="1"/>
    <col min="3085" max="3328" width="9.140625" style="316"/>
    <col min="3329" max="3329" width="8.28515625" style="316" customWidth="1"/>
    <col min="3330" max="3330" width="15.5703125" style="316" customWidth="1"/>
    <col min="3331" max="3331" width="15.28515625" style="316" customWidth="1"/>
    <col min="3332" max="3332" width="17.42578125" style="316" customWidth="1"/>
    <col min="3333" max="3333" width="16.140625" style="316" customWidth="1"/>
    <col min="3334" max="3334" width="16" style="316" customWidth="1"/>
    <col min="3335" max="3335" width="14.85546875" style="316" customWidth="1"/>
    <col min="3336" max="3336" width="17.140625" style="316" customWidth="1"/>
    <col min="3337" max="3337" width="15" style="316" customWidth="1"/>
    <col min="3338" max="3338" width="12.42578125" style="316" customWidth="1"/>
    <col min="3339" max="3339" width="12" style="316" customWidth="1"/>
    <col min="3340" max="3340" width="11.85546875" style="316" customWidth="1"/>
    <col min="3341" max="3584" width="9.140625" style="316"/>
    <col min="3585" max="3585" width="8.28515625" style="316" customWidth="1"/>
    <col min="3586" max="3586" width="15.5703125" style="316" customWidth="1"/>
    <col min="3587" max="3587" width="15.28515625" style="316" customWidth="1"/>
    <col min="3588" max="3588" width="17.42578125" style="316" customWidth="1"/>
    <col min="3589" max="3589" width="16.140625" style="316" customWidth="1"/>
    <col min="3590" max="3590" width="16" style="316" customWidth="1"/>
    <col min="3591" max="3591" width="14.85546875" style="316" customWidth="1"/>
    <col min="3592" max="3592" width="17.140625" style="316" customWidth="1"/>
    <col min="3593" max="3593" width="15" style="316" customWidth="1"/>
    <col min="3594" max="3594" width="12.42578125" style="316" customWidth="1"/>
    <col min="3595" max="3595" width="12" style="316" customWidth="1"/>
    <col min="3596" max="3596" width="11.85546875" style="316" customWidth="1"/>
    <col min="3597" max="3840" width="9.140625" style="316"/>
    <col min="3841" max="3841" width="8.28515625" style="316" customWidth="1"/>
    <col min="3842" max="3842" width="15.5703125" style="316" customWidth="1"/>
    <col min="3843" max="3843" width="15.28515625" style="316" customWidth="1"/>
    <col min="3844" max="3844" width="17.42578125" style="316" customWidth="1"/>
    <col min="3845" max="3845" width="16.140625" style="316" customWidth="1"/>
    <col min="3846" max="3846" width="16" style="316" customWidth="1"/>
    <col min="3847" max="3847" width="14.85546875" style="316" customWidth="1"/>
    <col min="3848" max="3848" width="17.140625" style="316" customWidth="1"/>
    <col min="3849" max="3849" width="15" style="316" customWidth="1"/>
    <col min="3850" max="3850" width="12.42578125" style="316" customWidth="1"/>
    <col min="3851" max="3851" width="12" style="316" customWidth="1"/>
    <col min="3852" max="3852" width="11.85546875" style="316" customWidth="1"/>
    <col min="3853" max="4096" width="9.140625" style="316"/>
    <col min="4097" max="4097" width="8.28515625" style="316" customWidth="1"/>
    <col min="4098" max="4098" width="15.5703125" style="316" customWidth="1"/>
    <col min="4099" max="4099" width="15.28515625" style="316" customWidth="1"/>
    <col min="4100" max="4100" width="17.42578125" style="316" customWidth="1"/>
    <col min="4101" max="4101" width="16.140625" style="316" customWidth="1"/>
    <col min="4102" max="4102" width="16" style="316" customWidth="1"/>
    <col min="4103" max="4103" width="14.85546875" style="316" customWidth="1"/>
    <col min="4104" max="4104" width="17.140625" style="316" customWidth="1"/>
    <col min="4105" max="4105" width="15" style="316" customWidth="1"/>
    <col min="4106" max="4106" width="12.42578125" style="316" customWidth="1"/>
    <col min="4107" max="4107" width="12" style="316" customWidth="1"/>
    <col min="4108" max="4108" width="11.85546875" style="316" customWidth="1"/>
    <col min="4109" max="4352" width="9.140625" style="316"/>
    <col min="4353" max="4353" width="8.28515625" style="316" customWidth="1"/>
    <col min="4354" max="4354" width="15.5703125" style="316" customWidth="1"/>
    <col min="4355" max="4355" width="15.28515625" style="316" customWidth="1"/>
    <col min="4356" max="4356" width="17.42578125" style="316" customWidth="1"/>
    <col min="4357" max="4357" width="16.140625" style="316" customWidth="1"/>
    <col min="4358" max="4358" width="16" style="316" customWidth="1"/>
    <col min="4359" max="4359" width="14.85546875" style="316" customWidth="1"/>
    <col min="4360" max="4360" width="17.140625" style="316" customWidth="1"/>
    <col min="4361" max="4361" width="15" style="316" customWidth="1"/>
    <col min="4362" max="4362" width="12.42578125" style="316" customWidth="1"/>
    <col min="4363" max="4363" width="12" style="316" customWidth="1"/>
    <col min="4364" max="4364" width="11.85546875" style="316" customWidth="1"/>
    <col min="4365" max="4608" width="9.140625" style="316"/>
    <col min="4609" max="4609" width="8.28515625" style="316" customWidth="1"/>
    <col min="4610" max="4610" width="15.5703125" style="316" customWidth="1"/>
    <col min="4611" max="4611" width="15.28515625" style="316" customWidth="1"/>
    <col min="4612" max="4612" width="17.42578125" style="316" customWidth="1"/>
    <col min="4613" max="4613" width="16.140625" style="316" customWidth="1"/>
    <col min="4614" max="4614" width="16" style="316" customWidth="1"/>
    <col min="4615" max="4615" width="14.85546875" style="316" customWidth="1"/>
    <col min="4616" max="4616" width="17.140625" style="316" customWidth="1"/>
    <col min="4617" max="4617" width="15" style="316" customWidth="1"/>
    <col min="4618" max="4618" width="12.42578125" style="316" customWidth="1"/>
    <col min="4619" max="4619" width="12" style="316" customWidth="1"/>
    <col min="4620" max="4620" width="11.85546875" style="316" customWidth="1"/>
    <col min="4621" max="4864" width="9.140625" style="316"/>
    <col min="4865" max="4865" width="8.28515625" style="316" customWidth="1"/>
    <col min="4866" max="4866" width="15.5703125" style="316" customWidth="1"/>
    <col min="4867" max="4867" width="15.28515625" style="316" customWidth="1"/>
    <col min="4868" max="4868" width="17.42578125" style="316" customWidth="1"/>
    <col min="4869" max="4869" width="16.140625" style="316" customWidth="1"/>
    <col min="4870" max="4870" width="16" style="316" customWidth="1"/>
    <col min="4871" max="4871" width="14.85546875" style="316" customWidth="1"/>
    <col min="4872" max="4872" width="17.140625" style="316" customWidth="1"/>
    <col min="4873" max="4873" width="15" style="316" customWidth="1"/>
    <col min="4874" max="4874" width="12.42578125" style="316" customWidth="1"/>
    <col min="4875" max="4875" width="12" style="316" customWidth="1"/>
    <col min="4876" max="4876" width="11.85546875" style="316" customWidth="1"/>
    <col min="4877" max="5120" width="9.140625" style="316"/>
    <col min="5121" max="5121" width="8.28515625" style="316" customWidth="1"/>
    <col min="5122" max="5122" width="15.5703125" style="316" customWidth="1"/>
    <col min="5123" max="5123" width="15.28515625" style="316" customWidth="1"/>
    <col min="5124" max="5124" width="17.42578125" style="316" customWidth="1"/>
    <col min="5125" max="5125" width="16.140625" style="316" customWidth="1"/>
    <col min="5126" max="5126" width="16" style="316" customWidth="1"/>
    <col min="5127" max="5127" width="14.85546875" style="316" customWidth="1"/>
    <col min="5128" max="5128" width="17.140625" style="316" customWidth="1"/>
    <col min="5129" max="5129" width="15" style="316" customWidth="1"/>
    <col min="5130" max="5130" width="12.42578125" style="316" customWidth="1"/>
    <col min="5131" max="5131" width="12" style="316" customWidth="1"/>
    <col min="5132" max="5132" width="11.85546875" style="316" customWidth="1"/>
    <col min="5133" max="5376" width="9.140625" style="316"/>
    <col min="5377" max="5377" width="8.28515625" style="316" customWidth="1"/>
    <col min="5378" max="5378" width="15.5703125" style="316" customWidth="1"/>
    <col min="5379" max="5379" width="15.28515625" style="316" customWidth="1"/>
    <col min="5380" max="5380" width="17.42578125" style="316" customWidth="1"/>
    <col min="5381" max="5381" width="16.140625" style="316" customWidth="1"/>
    <col min="5382" max="5382" width="16" style="316" customWidth="1"/>
    <col min="5383" max="5383" width="14.85546875" style="316" customWidth="1"/>
    <col min="5384" max="5384" width="17.140625" style="316" customWidth="1"/>
    <col min="5385" max="5385" width="15" style="316" customWidth="1"/>
    <col min="5386" max="5386" width="12.42578125" style="316" customWidth="1"/>
    <col min="5387" max="5387" width="12" style="316" customWidth="1"/>
    <col min="5388" max="5388" width="11.85546875" style="316" customWidth="1"/>
    <col min="5389" max="5632" width="9.140625" style="316"/>
    <col min="5633" max="5633" width="8.28515625" style="316" customWidth="1"/>
    <col min="5634" max="5634" width="15.5703125" style="316" customWidth="1"/>
    <col min="5635" max="5635" width="15.28515625" style="316" customWidth="1"/>
    <col min="5636" max="5636" width="17.42578125" style="316" customWidth="1"/>
    <col min="5637" max="5637" width="16.140625" style="316" customWidth="1"/>
    <col min="5638" max="5638" width="16" style="316" customWidth="1"/>
    <col min="5639" max="5639" width="14.85546875" style="316" customWidth="1"/>
    <col min="5640" max="5640" width="17.140625" style="316" customWidth="1"/>
    <col min="5641" max="5641" width="15" style="316" customWidth="1"/>
    <col min="5642" max="5642" width="12.42578125" style="316" customWidth="1"/>
    <col min="5643" max="5643" width="12" style="316" customWidth="1"/>
    <col min="5644" max="5644" width="11.85546875" style="316" customWidth="1"/>
    <col min="5645" max="5888" width="9.140625" style="316"/>
    <col min="5889" max="5889" width="8.28515625" style="316" customWidth="1"/>
    <col min="5890" max="5890" width="15.5703125" style="316" customWidth="1"/>
    <col min="5891" max="5891" width="15.28515625" style="316" customWidth="1"/>
    <col min="5892" max="5892" width="17.42578125" style="316" customWidth="1"/>
    <col min="5893" max="5893" width="16.140625" style="316" customWidth="1"/>
    <col min="5894" max="5894" width="16" style="316" customWidth="1"/>
    <col min="5895" max="5895" width="14.85546875" style="316" customWidth="1"/>
    <col min="5896" max="5896" width="17.140625" style="316" customWidth="1"/>
    <col min="5897" max="5897" width="15" style="316" customWidth="1"/>
    <col min="5898" max="5898" width="12.42578125" style="316" customWidth="1"/>
    <col min="5899" max="5899" width="12" style="316" customWidth="1"/>
    <col min="5900" max="5900" width="11.85546875" style="316" customWidth="1"/>
    <col min="5901" max="6144" width="9.140625" style="316"/>
    <col min="6145" max="6145" width="8.28515625" style="316" customWidth="1"/>
    <col min="6146" max="6146" width="15.5703125" style="316" customWidth="1"/>
    <col min="6147" max="6147" width="15.28515625" style="316" customWidth="1"/>
    <col min="6148" max="6148" width="17.42578125" style="316" customWidth="1"/>
    <col min="6149" max="6149" width="16.140625" style="316" customWidth="1"/>
    <col min="6150" max="6150" width="16" style="316" customWidth="1"/>
    <col min="6151" max="6151" width="14.85546875" style="316" customWidth="1"/>
    <col min="6152" max="6152" width="17.140625" style="316" customWidth="1"/>
    <col min="6153" max="6153" width="15" style="316" customWidth="1"/>
    <col min="6154" max="6154" width="12.42578125" style="316" customWidth="1"/>
    <col min="6155" max="6155" width="12" style="316" customWidth="1"/>
    <col min="6156" max="6156" width="11.85546875" style="316" customWidth="1"/>
    <col min="6157" max="6400" width="9.140625" style="316"/>
    <col min="6401" max="6401" width="8.28515625" style="316" customWidth="1"/>
    <col min="6402" max="6402" width="15.5703125" style="316" customWidth="1"/>
    <col min="6403" max="6403" width="15.28515625" style="316" customWidth="1"/>
    <col min="6404" max="6404" width="17.42578125" style="316" customWidth="1"/>
    <col min="6405" max="6405" width="16.140625" style="316" customWidth="1"/>
    <col min="6406" max="6406" width="16" style="316" customWidth="1"/>
    <col min="6407" max="6407" width="14.85546875" style="316" customWidth="1"/>
    <col min="6408" max="6408" width="17.140625" style="316" customWidth="1"/>
    <col min="6409" max="6409" width="15" style="316" customWidth="1"/>
    <col min="6410" max="6410" width="12.42578125" style="316" customWidth="1"/>
    <col min="6411" max="6411" width="12" style="316" customWidth="1"/>
    <col min="6412" max="6412" width="11.85546875" style="316" customWidth="1"/>
    <col min="6413" max="6656" width="9.140625" style="316"/>
    <col min="6657" max="6657" width="8.28515625" style="316" customWidth="1"/>
    <col min="6658" max="6658" width="15.5703125" style="316" customWidth="1"/>
    <col min="6659" max="6659" width="15.28515625" style="316" customWidth="1"/>
    <col min="6660" max="6660" width="17.42578125" style="316" customWidth="1"/>
    <col min="6661" max="6661" width="16.140625" style="316" customWidth="1"/>
    <col min="6662" max="6662" width="16" style="316" customWidth="1"/>
    <col min="6663" max="6663" width="14.85546875" style="316" customWidth="1"/>
    <col min="6664" max="6664" width="17.140625" style="316" customWidth="1"/>
    <col min="6665" max="6665" width="15" style="316" customWidth="1"/>
    <col min="6666" max="6666" width="12.42578125" style="316" customWidth="1"/>
    <col min="6667" max="6667" width="12" style="316" customWidth="1"/>
    <col min="6668" max="6668" width="11.85546875" style="316" customWidth="1"/>
    <col min="6669" max="6912" width="9.140625" style="316"/>
    <col min="6913" max="6913" width="8.28515625" style="316" customWidth="1"/>
    <col min="6914" max="6914" width="15.5703125" style="316" customWidth="1"/>
    <col min="6915" max="6915" width="15.28515625" style="316" customWidth="1"/>
    <col min="6916" max="6916" width="17.42578125" style="316" customWidth="1"/>
    <col min="6917" max="6917" width="16.140625" style="316" customWidth="1"/>
    <col min="6918" max="6918" width="16" style="316" customWidth="1"/>
    <col min="6919" max="6919" width="14.85546875" style="316" customWidth="1"/>
    <col min="6920" max="6920" width="17.140625" style="316" customWidth="1"/>
    <col min="6921" max="6921" width="15" style="316" customWidth="1"/>
    <col min="6922" max="6922" width="12.42578125" style="316" customWidth="1"/>
    <col min="6923" max="6923" width="12" style="316" customWidth="1"/>
    <col min="6924" max="6924" width="11.85546875" style="316" customWidth="1"/>
    <col min="6925" max="7168" width="9.140625" style="316"/>
    <col min="7169" max="7169" width="8.28515625" style="316" customWidth="1"/>
    <col min="7170" max="7170" width="15.5703125" style="316" customWidth="1"/>
    <col min="7171" max="7171" width="15.28515625" style="316" customWidth="1"/>
    <col min="7172" max="7172" width="17.42578125" style="316" customWidth="1"/>
    <col min="7173" max="7173" width="16.140625" style="316" customWidth="1"/>
    <col min="7174" max="7174" width="16" style="316" customWidth="1"/>
    <col min="7175" max="7175" width="14.85546875" style="316" customWidth="1"/>
    <col min="7176" max="7176" width="17.140625" style="316" customWidth="1"/>
    <col min="7177" max="7177" width="15" style="316" customWidth="1"/>
    <col min="7178" max="7178" width="12.42578125" style="316" customWidth="1"/>
    <col min="7179" max="7179" width="12" style="316" customWidth="1"/>
    <col min="7180" max="7180" width="11.85546875" style="316" customWidth="1"/>
    <col min="7181" max="7424" width="9.140625" style="316"/>
    <col min="7425" max="7425" width="8.28515625" style="316" customWidth="1"/>
    <col min="7426" max="7426" width="15.5703125" style="316" customWidth="1"/>
    <col min="7427" max="7427" width="15.28515625" style="316" customWidth="1"/>
    <col min="7428" max="7428" width="17.42578125" style="316" customWidth="1"/>
    <col min="7429" max="7429" width="16.140625" style="316" customWidth="1"/>
    <col min="7430" max="7430" width="16" style="316" customWidth="1"/>
    <col min="7431" max="7431" width="14.85546875" style="316" customWidth="1"/>
    <col min="7432" max="7432" width="17.140625" style="316" customWidth="1"/>
    <col min="7433" max="7433" width="15" style="316" customWidth="1"/>
    <col min="7434" max="7434" width="12.42578125" style="316" customWidth="1"/>
    <col min="7435" max="7435" width="12" style="316" customWidth="1"/>
    <col min="7436" max="7436" width="11.85546875" style="316" customWidth="1"/>
    <col min="7437" max="7680" width="9.140625" style="316"/>
    <col min="7681" max="7681" width="8.28515625" style="316" customWidth="1"/>
    <col min="7682" max="7682" width="15.5703125" style="316" customWidth="1"/>
    <col min="7683" max="7683" width="15.28515625" style="316" customWidth="1"/>
    <col min="7684" max="7684" width="17.42578125" style="316" customWidth="1"/>
    <col min="7685" max="7685" width="16.140625" style="316" customWidth="1"/>
    <col min="7686" max="7686" width="16" style="316" customWidth="1"/>
    <col min="7687" max="7687" width="14.85546875" style="316" customWidth="1"/>
    <col min="7688" max="7688" width="17.140625" style="316" customWidth="1"/>
    <col min="7689" max="7689" width="15" style="316" customWidth="1"/>
    <col min="7690" max="7690" width="12.42578125" style="316" customWidth="1"/>
    <col min="7691" max="7691" width="12" style="316" customWidth="1"/>
    <col min="7692" max="7692" width="11.85546875" style="316" customWidth="1"/>
    <col min="7693" max="7936" width="9.140625" style="316"/>
    <col min="7937" max="7937" width="8.28515625" style="316" customWidth="1"/>
    <col min="7938" max="7938" width="15.5703125" style="316" customWidth="1"/>
    <col min="7939" max="7939" width="15.28515625" style="316" customWidth="1"/>
    <col min="7940" max="7940" width="17.42578125" style="316" customWidth="1"/>
    <col min="7941" max="7941" width="16.140625" style="316" customWidth="1"/>
    <col min="7942" max="7942" width="16" style="316" customWidth="1"/>
    <col min="7943" max="7943" width="14.85546875" style="316" customWidth="1"/>
    <col min="7944" max="7944" width="17.140625" style="316" customWidth="1"/>
    <col min="7945" max="7945" width="15" style="316" customWidth="1"/>
    <col min="7946" max="7946" width="12.42578125" style="316" customWidth="1"/>
    <col min="7947" max="7947" width="12" style="316" customWidth="1"/>
    <col min="7948" max="7948" width="11.85546875" style="316" customWidth="1"/>
    <col min="7949" max="8192" width="9.140625" style="316"/>
    <col min="8193" max="8193" width="8.28515625" style="316" customWidth="1"/>
    <col min="8194" max="8194" width="15.5703125" style="316" customWidth="1"/>
    <col min="8195" max="8195" width="15.28515625" style="316" customWidth="1"/>
    <col min="8196" max="8196" width="17.42578125" style="316" customWidth="1"/>
    <col min="8197" max="8197" width="16.140625" style="316" customWidth="1"/>
    <col min="8198" max="8198" width="16" style="316" customWidth="1"/>
    <col min="8199" max="8199" width="14.85546875" style="316" customWidth="1"/>
    <col min="8200" max="8200" width="17.140625" style="316" customWidth="1"/>
    <col min="8201" max="8201" width="15" style="316" customWidth="1"/>
    <col min="8202" max="8202" width="12.42578125" style="316" customWidth="1"/>
    <col min="8203" max="8203" width="12" style="316" customWidth="1"/>
    <col min="8204" max="8204" width="11.85546875" style="316" customWidth="1"/>
    <col min="8205" max="8448" width="9.140625" style="316"/>
    <col min="8449" max="8449" width="8.28515625" style="316" customWidth="1"/>
    <col min="8450" max="8450" width="15.5703125" style="316" customWidth="1"/>
    <col min="8451" max="8451" width="15.28515625" style="316" customWidth="1"/>
    <col min="8452" max="8452" width="17.42578125" style="316" customWidth="1"/>
    <col min="8453" max="8453" width="16.140625" style="316" customWidth="1"/>
    <col min="8454" max="8454" width="16" style="316" customWidth="1"/>
    <col min="8455" max="8455" width="14.85546875" style="316" customWidth="1"/>
    <col min="8456" max="8456" width="17.140625" style="316" customWidth="1"/>
    <col min="8457" max="8457" width="15" style="316" customWidth="1"/>
    <col min="8458" max="8458" width="12.42578125" style="316" customWidth="1"/>
    <col min="8459" max="8459" width="12" style="316" customWidth="1"/>
    <col min="8460" max="8460" width="11.85546875" style="316" customWidth="1"/>
    <col min="8461" max="8704" width="9.140625" style="316"/>
    <col min="8705" max="8705" width="8.28515625" style="316" customWidth="1"/>
    <col min="8706" max="8706" width="15.5703125" style="316" customWidth="1"/>
    <col min="8707" max="8707" width="15.28515625" style="316" customWidth="1"/>
    <col min="8708" max="8708" width="17.42578125" style="316" customWidth="1"/>
    <col min="8709" max="8709" width="16.140625" style="316" customWidth="1"/>
    <col min="8710" max="8710" width="16" style="316" customWidth="1"/>
    <col min="8711" max="8711" width="14.85546875" style="316" customWidth="1"/>
    <col min="8712" max="8712" width="17.140625" style="316" customWidth="1"/>
    <col min="8713" max="8713" width="15" style="316" customWidth="1"/>
    <col min="8714" max="8714" width="12.42578125" style="316" customWidth="1"/>
    <col min="8715" max="8715" width="12" style="316" customWidth="1"/>
    <col min="8716" max="8716" width="11.85546875" style="316" customWidth="1"/>
    <col min="8717" max="8960" width="9.140625" style="316"/>
    <col min="8961" max="8961" width="8.28515625" style="316" customWidth="1"/>
    <col min="8962" max="8962" width="15.5703125" style="316" customWidth="1"/>
    <col min="8963" max="8963" width="15.28515625" style="316" customWidth="1"/>
    <col min="8964" max="8964" width="17.42578125" style="316" customWidth="1"/>
    <col min="8965" max="8965" width="16.140625" style="316" customWidth="1"/>
    <col min="8966" max="8966" width="16" style="316" customWidth="1"/>
    <col min="8967" max="8967" width="14.85546875" style="316" customWidth="1"/>
    <col min="8968" max="8968" width="17.140625" style="316" customWidth="1"/>
    <col min="8969" max="8969" width="15" style="316" customWidth="1"/>
    <col min="8970" max="8970" width="12.42578125" style="316" customWidth="1"/>
    <col min="8971" max="8971" width="12" style="316" customWidth="1"/>
    <col min="8972" max="8972" width="11.85546875" style="316" customWidth="1"/>
    <col min="8973" max="9216" width="9.140625" style="316"/>
    <col min="9217" max="9217" width="8.28515625" style="316" customWidth="1"/>
    <col min="9218" max="9218" width="15.5703125" style="316" customWidth="1"/>
    <col min="9219" max="9219" width="15.28515625" style="316" customWidth="1"/>
    <col min="9220" max="9220" width="17.42578125" style="316" customWidth="1"/>
    <col min="9221" max="9221" width="16.140625" style="316" customWidth="1"/>
    <col min="9222" max="9222" width="16" style="316" customWidth="1"/>
    <col min="9223" max="9223" width="14.85546875" style="316" customWidth="1"/>
    <col min="9224" max="9224" width="17.140625" style="316" customWidth="1"/>
    <col min="9225" max="9225" width="15" style="316" customWidth="1"/>
    <col min="9226" max="9226" width="12.42578125" style="316" customWidth="1"/>
    <col min="9227" max="9227" width="12" style="316" customWidth="1"/>
    <col min="9228" max="9228" width="11.85546875" style="316" customWidth="1"/>
    <col min="9229" max="9472" width="9.140625" style="316"/>
    <col min="9473" max="9473" width="8.28515625" style="316" customWidth="1"/>
    <col min="9474" max="9474" width="15.5703125" style="316" customWidth="1"/>
    <col min="9475" max="9475" width="15.28515625" style="316" customWidth="1"/>
    <col min="9476" max="9476" width="17.42578125" style="316" customWidth="1"/>
    <col min="9477" max="9477" width="16.140625" style="316" customWidth="1"/>
    <col min="9478" max="9478" width="16" style="316" customWidth="1"/>
    <col min="9479" max="9479" width="14.85546875" style="316" customWidth="1"/>
    <col min="9480" max="9480" width="17.140625" style="316" customWidth="1"/>
    <col min="9481" max="9481" width="15" style="316" customWidth="1"/>
    <col min="9482" max="9482" width="12.42578125" style="316" customWidth="1"/>
    <col min="9483" max="9483" width="12" style="316" customWidth="1"/>
    <col min="9484" max="9484" width="11.85546875" style="316" customWidth="1"/>
    <col min="9485" max="9728" width="9.140625" style="316"/>
    <col min="9729" max="9729" width="8.28515625" style="316" customWidth="1"/>
    <col min="9730" max="9730" width="15.5703125" style="316" customWidth="1"/>
    <col min="9731" max="9731" width="15.28515625" style="316" customWidth="1"/>
    <col min="9732" max="9732" width="17.42578125" style="316" customWidth="1"/>
    <col min="9733" max="9733" width="16.140625" style="316" customWidth="1"/>
    <col min="9734" max="9734" width="16" style="316" customWidth="1"/>
    <col min="9735" max="9735" width="14.85546875" style="316" customWidth="1"/>
    <col min="9736" max="9736" width="17.140625" style="316" customWidth="1"/>
    <col min="9737" max="9737" width="15" style="316" customWidth="1"/>
    <col min="9738" max="9738" width="12.42578125" style="316" customWidth="1"/>
    <col min="9739" max="9739" width="12" style="316" customWidth="1"/>
    <col min="9740" max="9740" width="11.85546875" style="316" customWidth="1"/>
    <col min="9741" max="9984" width="9.140625" style="316"/>
    <col min="9985" max="9985" width="8.28515625" style="316" customWidth="1"/>
    <col min="9986" max="9986" width="15.5703125" style="316" customWidth="1"/>
    <col min="9987" max="9987" width="15.28515625" style="316" customWidth="1"/>
    <col min="9988" max="9988" width="17.42578125" style="316" customWidth="1"/>
    <col min="9989" max="9989" width="16.140625" style="316" customWidth="1"/>
    <col min="9990" max="9990" width="16" style="316" customWidth="1"/>
    <col min="9991" max="9991" width="14.85546875" style="316" customWidth="1"/>
    <col min="9992" max="9992" width="17.140625" style="316" customWidth="1"/>
    <col min="9993" max="9993" width="15" style="316" customWidth="1"/>
    <col min="9994" max="9994" width="12.42578125" style="316" customWidth="1"/>
    <col min="9995" max="9995" width="12" style="316" customWidth="1"/>
    <col min="9996" max="9996" width="11.85546875" style="316" customWidth="1"/>
    <col min="9997" max="10240" width="9.140625" style="316"/>
    <col min="10241" max="10241" width="8.28515625" style="316" customWidth="1"/>
    <col min="10242" max="10242" width="15.5703125" style="316" customWidth="1"/>
    <col min="10243" max="10243" width="15.28515625" style="316" customWidth="1"/>
    <col min="10244" max="10244" width="17.42578125" style="316" customWidth="1"/>
    <col min="10245" max="10245" width="16.140625" style="316" customWidth="1"/>
    <col min="10246" max="10246" width="16" style="316" customWidth="1"/>
    <col min="10247" max="10247" width="14.85546875" style="316" customWidth="1"/>
    <col min="10248" max="10248" width="17.140625" style="316" customWidth="1"/>
    <col min="10249" max="10249" width="15" style="316" customWidth="1"/>
    <col min="10250" max="10250" width="12.42578125" style="316" customWidth="1"/>
    <col min="10251" max="10251" width="12" style="316" customWidth="1"/>
    <col min="10252" max="10252" width="11.85546875" style="316" customWidth="1"/>
    <col min="10253" max="10496" width="9.140625" style="316"/>
    <col min="10497" max="10497" width="8.28515625" style="316" customWidth="1"/>
    <col min="10498" max="10498" width="15.5703125" style="316" customWidth="1"/>
    <col min="10499" max="10499" width="15.28515625" style="316" customWidth="1"/>
    <col min="10500" max="10500" width="17.42578125" style="316" customWidth="1"/>
    <col min="10501" max="10501" width="16.140625" style="316" customWidth="1"/>
    <col min="10502" max="10502" width="16" style="316" customWidth="1"/>
    <col min="10503" max="10503" width="14.85546875" style="316" customWidth="1"/>
    <col min="10504" max="10504" width="17.140625" style="316" customWidth="1"/>
    <col min="10505" max="10505" width="15" style="316" customWidth="1"/>
    <col min="10506" max="10506" width="12.42578125" style="316" customWidth="1"/>
    <col min="10507" max="10507" width="12" style="316" customWidth="1"/>
    <col min="10508" max="10508" width="11.85546875" style="316" customWidth="1"/>
    <col min="10509" max="10752" width="9.140625" style="316"/>
    <col min="10753" max="10753" width="8.28515625" style="316" customWidth="1"/>
    <col min="10754" max="10754" width="15.5703125" style="316" customWidth="1"/>
    <col min="10755" max="10755" width="15.28515625" style="316" customWidth="1"/>
    <col min="10756" max="10756" width="17.42578125" style="316" customWidth="1"/>
    <col min="10757" max="10757" width="16.140625" style="316" customWidth="1"/>
    <col min="10758" max="10758" width="16" style="316" customWidth="1"/>
    <col min="10759" max="10759" width="14.85546875" style="316" customWidth="1"/>
    <col min="10760" max="10760" width="17.140625" style="316" customWidth="1"/>
    <col min="10761" max="10761" width="15" style="316" customWidth="1"/>
    <col min="10762" max="10762" width="12.42578125" style="316" customWidth="1"/>
    <col min="10763" max="10763" width="12" style="316" customWidth="1"/>
    <col min="10764" max="10764" width="11.85546875" style="316" customWidth="1"/>
    <col min="10765" max="11008" width="9.140625" style="316"/>
    <col min="11009" max="11009" width="8.28515625" style="316" customWidth="1"/>
    <col min="11010" max="11010" width="15.5703125" style="316" customWidth="1"/>
    <col min="11011" max="11011" width="15.28515625" style="316" customWidth="1"/>
    <col min="11012" max="11012" width="17.42578125" style="316" customWidth="1"/>
    <col min="11013" max="11013" width="16.140625" style="316" customWidth="1"/>
    <col min="11014" max="11014" width="16" style="316" customWidth="1"/>
    <col min="11015" max="11015" width="14.85546875" style="316" customWidth="1"/>
    <col min="11016" max="11016" width="17.140625" style="316" customWidth="1"/>
    <col min="11017" max="11017" width="15" style="316" customWidth="1"/>
    <col min="11018" max="11018" width="12.42578125" style="316" customWidth="1"/>
    <col min="11019" max="11019" width="12" style="316" customWidth="1"/>
    <col min="11020" max="11020" width="11.85546875" style="316" customWidth="1"/>
    <col min="11021" max="11264" width="9.140625" style="316"/>
    <col min="11265" max="11265" width="8.28515625" style="316" customWidth="1"/>
    <col min="11266" max="11266" width="15.5703125" style="316" customWidth="1"/>
    <col min="11267" max="11267" width="15.28515625" style="316" customWidth="1"/>
    <col min="11268" max="11268" width="17.42578125" style="316" customWidth="1"/>
    <col min="11269" max="11269" width="16.140625" style="316" customWidth="1"/>
    <col min="11270" max="11270" width="16" style="316" customWidth="1"/>
    <col min="11271" max="11271" width="14.85546875" style="316" customWidth="1"/>
    <col min="11272" max="11272" width="17.140625" style="316" customWidth="1"/>
    <col min="11273" max="11273" width="15" style="316" customWidth="1"/>
    <col min="11274" max="11274" width="12.42578125" style="316" customWidth="1"/>
    <col min="11275" max="11275" width="12" style="316" customWidth="1"/>
    <col min="11276" max="11276" width="11.85546875" style="316" customWidth="1"/>
    <col min="11277" max="11520" width="9.140625" style="316"/>
    <col min="11521" max="11521" width="8.28515625" style="316" customWidth="1"/>
    <col min="11522" max="11522" width="15.5703125" style="316" customWidth="1"/>
    <col min="11523" max="11523" width="15.28515625" style="316" customWidth="1"/>
    <col min="11524" max="11524" width="17.42578125" style="316" customWidth="1"/>
    <col min="11525" max="11525" width="16.140625" style="316" customWidth="1"/>
    <col min="11526" max="11526" width="16" style="316" customWidth="1"/>
    <col min="11527" max="11527" width="14.85546875" style="316" customWidth="1"/>
    <col min="11528" max="11528" width="17.140625" style="316" customWidth="1"/>
    <col min="11529" max="11529" width="15" style="316" customWidth="1"/>
    <col min="11530" max="11530" width="12.42578125" style="316" customWidth="1"/>
    <col min="11531" max="11531" width="12" style="316" customWidth="1"/>
    <col min="11532" max="11532" width="11.85546875" style="316" customWidth="1"/>
    <col min="11533" max="11776" width="9.140625" style="316"/>
    <col min="11777" max="11777" width="8.28515625" style="316" customWidth="1"/>
    <col min="11778" max="11778" width="15.5703125" style="316" customWidth="1"/>
    <col min="11779" max="11779" width="15.28515625" style="316" customWidth="1"/>
    <col min="11780" max="11780" width="17.42578125" style="316" customWidth="1"/>
    <col min="11781" max="11781" width="16.140625" style="316" customWidth="1"/>
    <col min="11782" max="11782" width="16" style="316" customWidth="1"/>
    <col min="11783" max="11783" width="14.85546875" style="316" customWidth="1"/>
    <col min="11784" max="11784" width="17.140625" style="316" customWidth="1"/>
    <col min="11785" max="11785" width="15" style="316" customWidth="1"/>
    <col min="11786" max="11786" width="12.42578125" style="316" customWidth="1"/>
    <col min="11787" max="11787" width="12" style="316" customWidth="1"/>
    <col min="11788" max="11788" width="11.85546875" style="316" customWidth="1"/>
    <col min="11789" max="12032" width="9.140625" style="316"/>
    <col min="12033" max="12033" width="8.28515625" style="316" customWidth="1"/>
    <col min="12034" max="12034" width="15.5703125" style="316" customWidth="1"/>
    <col min="12035" max="12035" width="15.28515625" style="316" customWidth="1"/>
    <col min="12036" max="12036" width="17.42578125" style="316" customWidth="1"/>
    <col min="12037" max="12037" width="16.140625" style="316" customWidth="1"/>
    <col min="12038" max="12038" width="16" style="316" customWidth="1"/>
    <col min="12039" max="12039" width="14.85546875" style="316" customWidth="1"/>
    <col min="12040" max="12040" width="17.140625" style="316" customWidth="1"/>
    <col min="12041" max="12041" width="15" style="316" customWidth="1"/>
    <col min="12042" max="12042" width="12.42578125" style="316" customWidth="1"/>
    <col min="12043" max="12043" width="12" style="316" customWidth="1"/>
    <col min="12044" max="12044" width="11.85546875" style="316" customWidth="1"/>
    <col min="12045" max="12288" width="9.140625" style="316"/>
    <col min="12289" max="12289" width="8.28515625" style="316" customWidth="1"/>
    <col min="12290" max="12290" width="15.5703125" style="316" customWidth="1"/>
    <col min="12291" max="12291" width="15.28515625" style="316" customWidth="1"/>
    <col min="12292" max="12292" width="17.42578125" style="316" customWidth="1"/>
    <col min="12293" max="12293" width="16.140625" style="316" customWidth="1"/>
    <col min="12294" max="12294" width="16" style="316" customWidth="1"/>
    <col min="12295" max="12295" width="14.85546875" style="316" customWidth="1"/>
    <col min="12296" max="12296" width="17.140625" style="316" customWidth="1"/>
    <col min="12297" max="12297" width="15" style="316" customWidth="1"/>
    <col min="12298" max="12298" width="12.42578125" style="316" customWidth="1"/>
    <col min="12299" max="12299" width="12" style="316" customWidth="1"/>
    <col min="12300" max="12300" width="11.85546875" style="316" customWidth="1"/>
    <col min="12301" max="12544" width="9.140625" style="316"/>
    <col min="12545" max="12545" width="8.28515625" style="316" customWidth="1"/>
    <col min="12546" max="12546" width="15.5703125" style="316" customWidth="1"/>
    <col min="12547" max="12547" width="15.28515625" style="316" customWidth="1"/>
    <col min="12548" max="12548" width="17.42578125" style="316" customWidth="1"/>
    <col min="12549" max="12549" width="16.140625" style="316" customWidth="1"/>
    <col min="12550" max="12550" width="16" style="316" customWidth="1"/>
    <col min="12551" max="12551" width="14.85546875" style="316" customWidth="1"/>
    <col min="12552" max="12552" width="17.140625" style="316" customWidth="1"/>
    <col min="12553" max="12553" width="15" style="316" customWidth="1"/>
    <col min="12554" max="12554" width="12.42578125" style="316" customWidth="1"/>
    <col min="12555" max="12555" width="12" style="316" customWidth="1"/>
    <col min="12556" max="12556" width="11.85546875" style="316" customWidth="1"/>
    <col min="12557" max="12800" width="9.140625" style="316"/>
    <col min="12801" max="12801" width="8.28515625" style="316" customWidth="1"/>
    <col min="12802" max="12802" width="15.5703125" style="316" customWidth="1"/>
    <col min="12803" max="12803" width="15.28515625" style="316" customWidth="1"/>
    <col min="12804" max="12804" width="17.42578125" style="316" customWidth="1"/>
    <col min="12805" max="12805" width="16.140625" style="316" customWidth="1"/>
    <col min="12806" max="12806" width="16" style="316" customWidth="1"/>
    <col min="12807" max="12807" width="14.85546875" style="316" customWidth="1"/>
    <col min="12808" max="12808" width="17.140625" style="316" customWidth="1"/>
    <col min="12809" max="12809" width="15" style="316" customWidth="1"/>
    <col min="12810" max="12810" width="12.42578125" style="316" customWidth="1"/>
    <col min="12811" max="12811" width="12" style="316" customWidth="1"/>
    <col min="12812" max="12812" width="11.85546875" style="316" customWidth="1"/>
    <col min="12813" max="13056" width="9.140625" style="316"/>
    <col min="13057" max="13057" width="8.28515625" style="316" customWidth="1"/>
    <col min="13058" max="13058" width="15.5703125" style="316" customWidth="1"/>
    <col min="13059" max="13059" width="15.28515625" style="316" customWidth="1"/>
    <col min="13060" max="13060" width="17.42578125" style="316" customWidth="1"/>
    <col min="13061" max="13061" width="16.140625" style="316" customWidth="1"/>
    <col min="13062" max="13062" width="16" style="316" customWidth="1"/>
    <col min="13063" max="13063" width="14.85546875" style="316" customWidth="1"/>
    <col min="13064" max="13064" width="17.140625" style="316" customWidth="1"/>
    <col min="13065" max="13065" width="15" style="316" customWidth="1"/>
    <col min="13066" max="13066" width="12.42578125" style="316" customWidth="1"/>
    <col min="13067" max="13067" width="12" style="316" customWidth="1"/>
    <col min="13068" max="13068" width="11.85546875" style="316" customWidth="1"/>
    <col min="13069" max="13312" width="9.140625" style="316"/>
    <col min="13313" max="13313" width="8.28515625" style="316" customWidth="1"/>
    <col min="13314" max="13314" width="15.5703125" style="316" customWidth="1"/>
    <col min="13315" max="13315" width="15.28515625" style="316" customWidth="1"/>
    <col min="13316" max="13316" width="17.42578125" style="316" customWidth="1"/>
    <col min="13317" max="13317" width="16.140625" style="316" customWidth="1"/>
    <col min="13318" max="13318" width="16" style="316" customWidth="1"/>
    <col min="13319" max="13319" width="14.85546875" style="316" customWidth="1"/>
    <col min="13320" max="13320" width="17.140625" style="316" customWidth="1"/>
    <col min="13321" max="13321" width="15" style="316" customWidth="1"/>
    <col min="13322" max="13322" width="12.42578125" style="316" customWidth="1"/>
    <col min="13323" max="13323" width="12" style="316" customWidth="1"/>
    <col min="13324" max="13324" width="11.85546875" style="316" customWidth="1"/>
    <col min="13325" max="13568" width="9.140625" style="316"/>
    <col min="13569" max="13569" width="8.28515625" style="316" customWidth="1"/>
    <col min="13570" max="13570" width="15.5703125" style="316" customWidth="1"/>
    <col min="13571" max="13571" width="15.28515625" style="316" customWidth="1"/>
    <col min="13572" max="13572" width="17.42578125" style="316" customWidth="1"/>
    <col min="13573" max="13573" width="16.140625" style="316" customWidth="1"/>
    <col min="13574" max="13574" width="16" style="316" customWidth="1"/>
    <col min="13575" max="13575" width="14.85546875" style="316" customWidth="1"/>
    <col min="13576" max="13576" width="17.140625" style="316" customWidth="1"/>
    <col min="13577" max="13577" width="15" style="316" customWidth="1"/>
    <col min="13578" max="13578" width="12.42578125" style="316" customWidth="1"/>
    <col min="13579" max="13579" width="12" style="316" customWidth="1"/>
    <col min="13580" max="13580" width="11.85546875" style="316" customWidth="1"/>
    <col min="13581" max="13824" width="9.140625" style="316"/>
    <col min="13825" max="13825" width="8.28515625" style="316" customWidth="1"/>
    <col min="13826" max="13826" width="15.5703125" style="316" customWidth="1"/>
    <col min="13827" max="13827" width="15.28515625" style="316" customWidth="1"/>
    <col min="13828" max="13828" width="17.42578125" style="316" customWidth="1"/>
    <col min="13829" max="13829" width="16.140625" style="316" customWidth="1"/>
    <col min="13830" max="13830" width="16" style="316" customWidth="1"/>
    <col min="13831" max="13831" width="14.85546875" style="316" customWidth="1"/>
    <col min="13832" max="13832" width="17.140625" style="316" customWidth="1"/>
    <col min="13833" max="13833" width="15" style="316" customWidth="1"/>
    <col min="13834" max="13834" width="12.42578125" style="316" customWidth="1"/>
    <col min="13835" max="13835" width="12" style="316" customWidth="1"/>
    <col min="13836" max="13836" width="11.85546875" style="316" customWidth="1"/>
    <col min="13837" max="14080" width="9.140625" style="316"/>
    <col min="14081" max="14081" width="8.28515625" style="316" customWidth="1"/>
    <col min="14082" max="14082" width="15.5703125" style="316" customWidth="1"/>
    <col min="14083" max="14083" width="15.28515625" style="316" customWidth="1"/>
    <col min="14084" max="14084" width="17.42578125" style="316" customWidth="1"/>
    <col min="14085" max="14085" width="16.140625" style="316" customWidth="1"/>
    <col min="14086" max="14086" width="16" style="316" customWidth="1"/>
    <col min="14087" max="14087" width="14.85546875" style="316" customWidth="1"/>
    <col min="14088" max="14088" width="17.140625" style="316" customWidth="1"/>
    <col min="14089" max="14089" width="15" style="316" customWidth="1"/>
    <col min="14090" max="14090" width="12.42578125" style="316" customWidth="1"/>
    <col min="14091" max="14091" width="12" style="316" customWidth="1"/>
    <col min="14092" max="14092" width="11.85546875" style="316" customWidth="1"/>
    <col min="14093" max="14336" width="9.140625" style="316"/>
    <col min="14337" max="14337" width="8.28515625" style="316" customWidth="1"/>
    <col min="14338" max="14338" width="15.5703125" style="316" customWidth="1"/>
    <col min="14339" max="14339" width="15.28515625" style="316" customWidth="1"/>
    <col min="14340" max="14340" width="17.42578125" style="316" customWidth="1"/>
    <col min="14341" max="14341" width="16.140625" style="316" customWidth="1"/>
    <col min="14342" max="14342" width="16" style="316" customWidth="1"/>
    <col min="14343" max="14343" width="14.85546875" style="316" customWidth="1"/>
    <col min="14344" max="14344" width="17.140625" style="316" customWidth="1"/>
    <col min="14345" max="14345" width="15" style="316" customWidth="1"/>
    <col min="14346" max="14346" width="12.42578125" style="316" customWidth="1"/>
    <col min="14347" max="14347" width="12" style="316" customWidth="1"/>
    <col min="14348" max="14348" width="11.85546875" style="316" customWidth="1"/>
    <col min="14349" max="14592" width="9.140625" style="316"/>
    <col min="14593" max="14593" width="8.28515625" style="316" customWidth="1"/>
    <col min="14594" max="14594" width="15.5703125" style="316" customWidth="1"/>
    <col min="14595" max="14595" width="15.28515625" style="316" customWidth="1"/>
    <col min="14596" max="14596" width="17.42578125" style="316" customWidth="1"/>
    <col min="14597" max="14597" width="16.140625" style="316" customWidth="1"/>
    <col min="14598" max="14598" width="16" style="316" customWidth="1"/>
    <col min="14599" max="14599" width="14.85546875" style="316" customWidth="1"/>
    <col min="14600" max="14600" width="17.140625" style="316" customWidth="1"/>
    <col min="14601" max="14601" width="15" style="316" customWidth="1"/>
    <col min="14602" max="14602" width="12.42578125" style="316" customWidth="1"/>
    <col min="14603" max="14603" width="12" style="316" customWidth="1"/>
    <col min="14604" max="14604" width="11.85546875" style="316" customWidth="1"/>
    <col min="14605" max="14848" width="9.140625" style="316"/>
    <col min="14849" max="14849" width="8.28515625" style="316" customWidth="1"/>
    <col min="14850" max="14850" width="15.5703125" style="316" customWidth="1"/>
    <col min="14851" max="14851" width="15.28515625" style="316" customWidth="1"/>
    <col min="14852" max="14852" width="17.42578125" style="316" customWidth="1"/>
    <col min="14853" max="14853" width="16.140625" style="316" customWidth="1"/>
    <col min="14854" max="14854" width="16" style="316" customWidth="1"/>
    <col min="14855" max="14855" width="14.85546875" style="316" customWidth="1"/>
    <col min="14856" max="14856" width="17.140625" style="316" customWidth="1"/>
    <col min="14857" max="14857" width="15" style="316" customWidth="1"/>
    <col min="14858" max="14858" width="12.42578125" style="316" customWidth="1"/>
    <col min="14859" max="14859" width="12" style="316" customWidth="1"/>
    <col min="14860" max="14860" width="11.85546875" style="316" customWidth="1"/>
    <col min="14861" max="15104" width="9.140625" style="316"/>
    <col min="15105" max="15105" width="8.28515625" style="316" customWidth="1"/>
    <col min="15106" max="15106" width="15.5703125" style="316" customWidth="1"/>
    <col min="15107" max="15107" width="15.28515625" style="316" customWidth="1"/>
    <col min="15108" max="15108" width="17.42578125" style="316" customWidth="1"/>
    <col min="15109" max="15109" width="16.140625" style="316" customWidth="1"/>
    <col min="15110" max="15110" width="16" style="316" customWidth="1"/>
    <col min="15111" max="15111" width="14.85546875" style="316" customWidth="1"/>
    <col min="15112" max="15112" width="17.140625" style="316" customWidth="1"/>
    <col min="15113" max="15113" width="15" style="316" customWidth="1"/>
    <col min="15114" max="15114" width="12.42578125" style="316" customWidth="1"/>
    <col min="15115" max="15115" width="12" style="316" customWidth="1"/>
    <col min="15116" max="15116" width="11.85546875" style="316" customWidth="1"/>
    <col min="15117" max="15360" width="9.140625" style="316"/>
    <col min="15361" max="15361" width="8.28515625" style="316" customWidth="1"/>
    <col min="15362" max="15362" width="15.5703125" style="316" customWidth="1"/>
    <col min="15363" max="15363" width="15.28515625" style="316" customWidth="1"/>
    <col min="15364" max="15364" width="17.42578125" style="316" customWidth="1"/>
    <col min="15365" max="15365" width="16.140625" style="316" customWidth="1"/>
    <col min="15366" max="15366" width="16" style="316" customWidth="1"/>
    <col min="15367" max="15367" width="14.85546875" style="316" customWidth="1"/>
    <col min="15368" max="15368" width="17.140625" style="316" customWidth="1"/>
    <col min="15369" max="15369" width="15" style="316" customWidth="1"/>
    <col min="15370" max="15370" width="12.42578125" style="316" customWidth="1"/>
    <col min="15371" max="15371" width="12" style="316" customWidth="1"/>
    <col min="15372" max="15372" width="11.85546875" style="316" customWidth="1"/>
    <col min="15373" max="15616" width="9.140625" style="316"/>
    <col min="15617" max="15617" width="8.28515625" style="316" customWidth="1"/>
    <col min="15618" max="15618" width="15.5703125" style="316" customWidth="1"/>
    <col min="15619" max="15619" width="15.28515625" style="316" customWidth="1"/>
    <col min="15620" max="15620" width="17.42578125" style="316" customWidth="1"/>
    <col min="15621" max="15621" width="16.140625" style="316" customWidth="1"/>
    <col min="15622" max="15622" width="16" style="316" customWidth="1"/>
    <col min="15623" max="15623" width="14.85546875" style="316" customWidth="1"/>
    <col min="15624" max="15624" width="17.140625" style="316" customWidth="1"/>
    <col min="15625" max="15625" width="15" style="316" customWidth="1"/>
    <col min="15626" max="15626" width="12.42578125" style="316" customWidth="1"/>
    <col min="15627" max="15627" width="12" style="316" customWidth="1"/>
    <col min="15628" max="15628" width="11.85546875" style="316" customWidth="1"/>
    <col min="15629" max="15872" width="9.140625" style="316"/>
    <col min="15873" max="15873" width="8.28515625" style="316" customWidth="1"/>
    <col min="15874" max="15874" width="15.5703125" style="316" customWidth="1"/>
    <col min="15875" max="15875" width="15.28515625" style="316" customWidth="1"/>
    <col min="15876" max="15876" width="17.42578125" style="316" customWidth="1"/>
    <col min="15877" max="15877" width="16.140625" style="316" customWidth="1"/>
    <col min="15878" max="15878" width="16" style="316" customWidth="1"/>
    <col min="15879" max="15879" width="14.85546875" style="316" customWidth="1"/>
    <col min="15880" max="15880" width="17.140625" style="316" customWidth="1"/>
    <col min="15881" max="15881" width="15" style="316" customWidth="1"/>
    <col min="15882" max="15882" width="12.42578125" style="316" customWidth="1"/>
    <col min="15883" max="15883" width="12" style="316" customWidth="1"/>
    <col min="15884" max="15884" width="11.85546875" style="316" customWidth="1"/>
    <col min="15885" max="16128" width="9.140625" style="316"/>
    <col min="16129" max="16129" width="8.28515625" style="316" customWidth="1"/>
    <col min="16130" max="16130" width="15.5703125" style="316" customWidth="1"/>
    <col min="16131" max="16131" width="15.28515625" style="316" customWidth="1"/>
    <col min="16132" max="16132" width="17.42578125" style="316" customWidth="1"/>
    <col min="16133" max="16133" width="16.140625" style="316" customWidth="1"/>
    <col min="16134" max="16134" width="16" style="316" customWidth="1"/>
    <col min="16135" max="16135" width="14.85546875" style="316" customWidth="1"/>
    <col min="16136" max="16136" width="17.140625" style="316" customWidth="1"/>
    <col min="16137" max="16137" width="15" style="316" customWidth="1"/>
    <col min="16138" max="16138" width="12.42578125" style="316" customWidth="1"/>
    <col min="16139" max="16139" width="12" style="316" customWidth="1"/>
    <col min="16140" max="16140" width="11.85546875" style="316" customWidth="1"/>
    <col min="16141" max="16384" width="9.140625" style="316"/>
  </cols>
  <sheetData>
    <row r="1" spans="1:12" ht="14.25" x14ac:dyDescent="0.2">
      <c r="K1" s="1132" t="s">
        <v>872</v>
      </c>
      <c r="L1" s="1132"/>
    </row>
    <row r="2" spans="1:12" ht="15.75" x14ac:dyDescent="0.25">
      <c r="A2" s="1134" t="s">
        <v>0</v>
      </c>
      <c r="B2" s="1134"/>
      <c r="C2" s="1134"/>
      <c r="D2" s="1134"/>
      <c r="E2" s="1134"/>
      <c r="F2" s="1134"/>
      <c r="G2" s="1134"/>
      <c r="H2" s="1134"/>
      <c r="I2" s="1134"/>
      <c r="J2" s="1134"/>
      <c r="K2" s="1134"/>
    </row>
    <row r="3" spans="1:12" ht="20.25" x14ac:dyDescent="0.3">
      <c r="A3" s="1135" t="s">
        <v>734</v>
      </c>
      <c r="B3" s="1135"/>
      <c r="C3" s="1135"/>
      <c r="D3" s="1135"/>
      <c r="E3" s="1135"/>
      <c r="F3" s="1135"/>
      <c r="G3" s="1135"/>
      <c r="H3" s="1135"/>
      <c r="I3" s="1135"/>
      <c r="J3" s="1135"/>
      <c r="K3" s="1135"/>
      <c r="L3" s="1135"/>
    </row>
    <row r="5" spans="1:12" ht="18" customHeight="1" x14ac:dyDescent="0.25">
      <c r="A5" s="1136" t="s">
        <v>871</v>
      </c>
      <c r="B5" s="1136"/>
      <c r="C5" s="1136"/>
      <c r="D5" s="1136"/>
      <c r="E5" s="1136"/>
      <c r="F5" s="1136"/>
      <c r="G5" s="1136"/>
      <c r="H5" s="1136"/>
      <c r="I5" s="1136"/>
      <c r="J5" s="1136"/>
      <c r="K5" s="1136"/>
      <c r="L5" s="1136"/>
    </row>
    <row r="6" spans="1:12" x14ac:dyDescent="0.2">
      <c r="A6" s="209" t="s">
        <v>249</v>
      </c>
      <c r="B6" s="209"/>
    </row>
    <row r="7" spans="1:12" x14ac:dyDescent="0.2">
      <c r="A7" s="209"/>
      <c r="B7" s="209"/>
    </row>
    <row r="8" spans="1:12" x14ac:dyDescent="0.2">
      <c r="A8" s="1133" t="s">
        <v>873</v>
      </c>
      <c r="B8" s="1133"/>
      <c r="C8" s="1133"/>
      <c r="D8" s="317">
        <v>1168725000</v>
      </c>
      <c r="K8" s="1137" t="s">
        <v>880</v>
      </c>
      <c r="L8" s="1137"/>
    </row>
    <row r="9" spans="1:12" x14ac:dyDescent="0.2">
      <c r="A9" s="1133" t="s">
        <v>881</v>
      </c>
      <c r="B9" s="1133"/>
      <c r="C9" s="1133"/>
      <c r="D9" s="317">
        <v>1168725000</v>
      </c>
      <c r="K9" s="318"/>
      <c r="L9" s="318"/>
    </row>
    <row r="10" spans="1:12" x14ac:dyDescent="0.2">
      <c r="A10" s="209"/>
      <c r="B10" s="209"/>
      <c r="J10" s="1128" t="s">
        <v>823</v>
      </c>
      <c r="K10" s="1128"/>
      <c r="L10" s="1128"/>
    </row>
    <row r="11" spans="1:12" ht="42" customHeight="1" x14ac:dyDescent="0.2">
      <c r="A11" s="1129" t="s">
        <v>74</v>
      </c>
      <c r="B11" s="1129" t="s">
        <v>75</v>
      </c>
      <c r="C11" s="1129" t="s">
        <v>943</v>
      </c>
      <c r="D11" s="1129"/>
      <c r="E11" s="1129"/>
      <c r="F11" s="1129"/>
      <c r="G11" s="1129" t="s">
        <v>858</v>
      </c>
      <c r="H11" s="1129"/>
      <c r="I11" s="1129"/>
      <c r="J11" s="1129"/>
      <c r="K11" s="1129" t="s">
        <v>984</v>
      </c>
      <c r="L11" s="1129" t="s">
        <v>859</v>
      </c>
    </row>
    <row r="12" spans="1:12" s="323" customFormat="1" ht="86.25" customHeight="1" x14ac:dyDescent="0.2">
      <c r="A12" s="1129"/>
      <c r="B12" s="1129"/>
      <c r="C12" s="228" t="s">
        <v>985</v>
      </c>
      <c r="D12" s="228" t="s">
        <v>860</v>
      </c>
      <c r="E12" s="228" t="s">
        <v>861</v>
      </c>
      <c r="F12" s="228" t="s">
        <v>986</v>
      </c>
      <c r="G12" s="228" t="s">
        <v>985</v>
      </c>
      <c r="H12" s="228" t="s">
        <v>860</v>
      </c>
      <c r="I12" s="228" t="s">
        <v>861</v>
      </c>
      <c r="J12" s="228" t="s">
        <v>986</v>
      </c>
      <c r="K12" s="1129"/>
      <c r="L12" s="1129"/>
    </row>
    <row r="13" spans="1:12" s="323" customFormat="1" ht="14.25" x14ac:dyDescent="0.2">
      <c r="A13" s="319">
        <v>1</v>
      </c>
      <c r="B13" s="319">
        <v>2</v>
      </c>
      <c r="C13" s="320">
        <v>3</v>
      </c>
      <c r="D13" s="319">
        <v>4</v>
      </c>
      <c r="E13" s="319">
        <v>5</v>
      </c>
      <c r="F13" s="320">
        <v>6</v>
      </c>
      <c r="G13" s="319">
        <v>7</v>
      </c>
      <c r="H13" s="319">
        <v>8</v>
      </c>
      <c r="I13" s="320">
        <v>9</v>
      </c>
      <c r="J13" s="319">
        <v>10</v>
      </c>
      <c r="K13" s="319">
        <v>11</v>
      </c>
      <c r="L13" s="320">
        <v>12</v>
      </c>
    </row>
    <row r="14" spans="1:12" ht="15" x14ac:dyDescent="0.2">
      <c r="A14" s="206">
        <v>1</v>
      </c>
      <c r="B14" s="207" t="s">
        <v>862</v>
      </c>
      <c r="C14" s="206">
        <v>0</v>
      </c>
      <c r="D14" s="206">
        <v>0</v>
      </c>
      <c r="E14" s="206">
        <v>0</v>
      </c>
      <c r="F14" s="206">
        <f>SUM(D14:E14)</f>
        <v>0</v>
      </c>
      <c r="G14" s="206">
        <v>0</v>
      </c>
      <c r="H14" s="206">
        <v>0</v>
      </c>
      <c r="I14" s="206">
        <v>0</v>
      </c>
      <c r="J14" s="206">
        <f>H14+I14</f>
        <v>0</v>
      </c>
      <c r="K14" s="206">
        <f>F14+J14</f>
        <v>0</v>
      </c>
      <c r="L14" s="206"/>
    </row>
    <row r="15" spans="1:12" ht="15" x14ac:dyDescent="0.2">
      <c r="A15" s="206">
        <v>2</v>
      </c>
      <c r="B15" s="207" t="s">
        <v>863</v>
      </c>
      <c r="C15" s="206">
        <v>0</v>
      </c>
      <c r="D15" s="206">
        <v>0</v>
      </c>
      <c r="E15" s="206">
        <v>0</v>
      </c>
      <c r="F15" s="206">
        <f t="shared" ref="F15:F22" si="0">SUM(D15:E15)</f>
        <v>0</v>
      </c>
      <c r="G15" s="206">
        <v>0</v>
      </c>
      <c r="H15" s="206">
        <v>0</v>
      </c>
      <c r="I15" s="206">
        <v>0</v>
      </c>
      <c r="J15" s="206">
        <f t="shared" ref="J15:J22" si="1">H15+I15</f>
        <v>0</v>
      </c>
      <c r="K15" s="206">
        <f t="shared" ref="K15:K22" si="2">F15+J15</f>
        <v>0</v>
      </c>
      <c r="L15" s="206"/>
    </row>
    <row r="16" spans="1:12" ht="15" x14ac:dyDescent="0.2">
      <c r="A16" s="206">
        <v>3</v>
      </c>
      <c r="B16" s="207" t="s">
        <v>864</v>
      </c>
      <c r="C16" s="206">
        <v>0</v>
      </c>
      <c r="D16" s="206">
        <v>0</v>
      </c>
      <c r="E16" s="206">
        <v>0</v>
      </c>
      <c r="F16" s="206">
        <f t="shared" si="0"/>
        <v>0</v>
      </c>
      <c r="G16" s="206">
        <v>0</v>
      </c>
      <c r="H16" s="206">
        <v>0</v>
      </c>
      <c r="I16" s="206">
        <v>0</v>
      </c>
      <c r="J16" s="206">
        <f t="shared" si="1"/>
        <v>0</v>
      </c>
      <c r="K16" s="206">
        <f t="shared" si="2"/>
        <v>0</v>
      </c>
      <c r="L16" s="206"/>
    </row>
    <row r="17" spans="1:12" ht="15" x14ac:dyDescent="0.2">
      <c r="A17" s="206">
        <v>4</v>
      </c>
      <c r="B17" s="207" t="s">
        <v>865</v>
      </c>
      <c r="C17" s="206">
        <v>67299000</v>
      </c>
      <c r="D17" s="206">
        <v>15242000</v>
      </c>
      <c r="E17" s="206">
        <v>0</v>
      </c>
      <c r="F17" s="206">
        <f t="shared" si="0"/>
        <v>15242000</v>
      </c>
      <c r="G17" s="206">
        <v>158778000</v>
      </c>
      <c r="H17" s="206">
        <v>37516000</v>
      </c>
      <c r="I17" s="206">
        <v>0</v>
      </c>
      <c r="J17" s="206">
        <f t="shared" si="1"/>
        <v>37516000</v>
      </c>
      <c r="K17" s="206">
        <f t="shared" si="2"/>
        <v>52758000</v>
      </c>
      <c r="L17" s="206"/>
    </row>
    <row r="18" spans="1:12" ht="15" x14ac:dyDescent="0.2">
      <c r="A18" s="206">
        <v>5</v>
      </c>
      <c r="B18" s="207" t="s">
        <v>866</v>
      </c>
      <c r="C18" s="206">
        <v>0</v>
      </c>
      <c r="D18" s="206">
        <v>10920000</v>
      </c>
      <c r="E18" s="206">
        <v>0</v>
      </c>
      <c r="F18" s="206">
        <f t="shared" si="0"/>
        <v>10920000</v>
      </c>
      <c r="G18" s="206">
        <v>0</v>
      </c>
      <c r="H18" s="206">
        <v>21562000</v>
      </c>
      <c r="I18" s="206">
        <v>0</v>
      </c>
      <c r="J18" s="206">
        <f t="shared" si="1"/>
        <v>21562000</v>
      </c>
      <c r="K18" s="206">
        <f t="shared" si="2"/>
        <v>32482000</v>
      </c>
      <c r="L18" s="206"/>
    </row>
    <row r="19" spans="1:12" ht="15" x14ac:dyDescent="0.2">
      <c r="A19" s="206">
        <v>6</v>
      </c>
      <c r="B19" s="207" t="s">
        <v>867</v>
      </c>
      <c r="C19" s="206">
        <v>0</v>
      </c>
      <c r="D19" s="206">
        <v>14604000</v>
      </c>
      <c r="E19" s="206">
        <v>0</v>
      </c>
      <c r="F19" s="206">
        <f t="shared" si="0"/>
        <v>14604000</v>
      </c>
      <c r="G19" s="206">
        <v>0</v>
      </c>
      <c r="H19" s="206">
        <v>71236000</v>
      </c>
      <c r="I19" s="206">
        <v>0</v>
      </c>
      <c r="J19" s="206">
        <f t="shared" si="1"/>
        <v>71236000</v>
      </c>
      <c r="K19" s="206">
        <f t="shared" si="2"/>
        <v>85840000</v>
      </c>
      <c r="L19" s="206"/>
    </row>
    <row r="20" spans="1:12" ht="15" x14ac:dyDescent="0.2">
      <c r="A20" s="206">
        <v>7</v>
      </c>
      <c r="B20" s="207" t="s">
        <v>868</v>
      </c>
      <c r="C20" s="206">
        <v>0</v>
      </c>
      <c r="D20" s="206">
        <v>16827000</v>
      </c>
      <c r="E20" s="206">
        <v>0</v>
      </c>
      <c r="F20" s="206">
        <f t="shared" si="0"/>
        <v>16827000</v>
      </c>
      <c r="G20" s="206">
        <v>0</v>
      </c>
      <c r="H20" s="206">
        <v>28464000</v>
      </c>
      <c r="I20" s="206">
        <v>0</v>
      </c>
      <c r="J20" s="206">
        <f t="shared" si="1"/>
        <v>28464000</v>
      </c>
      <c r="K20" s="206">
        <f t="shared" si="2"/>
        <v>45291000</v>
      </c>
      <c r="L20" s="206"/>
    </row>
    <row r="21" spans="1:12" ht="15" x14ac:dyDescent="0.2">
      <c r="A21" s="206">
        <v>8</v>
      </c>
      <c r="B21" s="207" t="s">
        <v>869</v>
      </c>
      <c r="C21" s="206">
        <v>0</v>
      </c>
      <c r="D21" s="206">
        <v>0</v>
      </c>
      <c r="E21" s="206">
        <v>0</v>
      </c>
      <c r="F21" s="206">
        <f t="shared" si="0"/>
        <v>0</v>
      </c>
      <c r="G21" s="206">
        <v>0</v>
      </c>
      <c r="H21" s="206">
        <v>0</v>
      </c>
      <c r="I21" s="206">
        <v>0</v>
      </c>
      <c r="J21" s="206">
        <f t="shared" si="1"/>
        <v>0</v>
      </c>
      <c r="K21" s="206">
        <f t="shared" si="2"/>
        <v>0</v>
      </c>
      <c r="L21" s="206"/>
    </row>
    <row r="22" spans="1:12" ht="15" x14ac:dyDescent="0.2">
      <c r="A22" s="206">
        <v>9</v>
      </c>
      <c r="B22" s="207" t="s">
        <v>870</v>
      </c>
      <c r="C22" s="206">
        <v>0</v>
      </c>
      <c r="D22" s="206">
        <v>0</v>
      </c>
      <c r="E22" s="206">
        <v>0</v>
      </c>
      <c r="F22" s="206">
        <f t="shared" si="0"/>
        <v>0</v>
      </c>
      <c r="G22" s="206">
        <v>0</v>
      </c>
      <c r="H22" s="206">
        <v>0</v>
      </c>
      <c r="I22" s="206">
        <v>0</v>
      </c>
      <c r="J22" s="206">
        <f t="shared" si="1"/>
        <v>0</v>
      </c>
      <c r="K22" s="206">
        <f t="shared" si="2"/>
        <v>0</v>
      </c>
      <c r="L22" s="206"/>
    </row>
    <row r="23" spans="1:12" ht="15.75" x14ac:dyDescent="0.25">
      <c r="A23" s="208" t="s">
        <v>17</v>
      </c>
      <c r="B23" s="207"/>
      <c r="C23" s="208">
        <f t="shared" ref="C23:L23" si="3">SUM(C14:C22)</f>
        <v>67299000</v>
      </c>
      <c r="D23" s="208">
        <f t="shared" si="3"/>
        <v>57593000</v>
      </c>
      <c r="E23" s="208">
        <f t="shared" si="3"/>
        <v>0</v>
      </c>
      <c r="F23" s="208">
        <f t="shared" si="3"/>
        <v>57593000</v>
      </c>
      <c r="G23" s="208">
        <f t="shared" si="3"/>
        <v>158778000</v>
      </c>
      <c r="H23" s="208">
        <f t="shared" si="3"/>
        <v>158778000</v>
      </c>
      <c r="I23" s="208">
        <f t="shared" si="3"/>
        <v>0</v>
      </c>
      <c r="J23" s="208">
        <f t="shared" si="3"/>
        <v>158778000</v>
      </c>
      <c r="K23" s="208">
        <f t="shared" si="3"/>
        <v>216371000</v>
      </c>
      <c r="L23" s="208">
        <f t="shared" si="3"/>
        <v>0</v>
      </c>
    </row>
    <row r="24" spans="1:12" x14ac:dyDescent="0.2">
      <c r="C24" s="209"/>
    </row>
    <row r="25" spans="1:12" ht="15" customHeight="1" x14ac:dyDescent="0.25">
      <c r="A25" s="324" t="s">
        <v>874</v>
      </c>
      <c r="B25" s="321"/>
      <c r="C25" s="321"/>
      <c r="D25" s="321"/>
      <c r="E25" s="321"/>
      <c r="F25" s="321"/>
      <c r="G25" s="321"/>
      <c r="H25" s="321"/>
      <c r="I25" s="321"/>
      <c r="J25" s="321"/>
    </row>
    <row r="26" spans="1:12" ht="15" customHeight="1" x14ac:dyDescent="0.2">
      <c r="A26" s="1126" t="s">
        <v>882</v>
      </c>
      <c r="B26" s="1126"/>
      <c r="C26" s="1126"/>
      <c r="D26" s="1126"/>
      <c r="E26" s="1126"/>
      <c r="F26" s="1126"/>
      <c r="G26" s="1126"/>
      <c r="H26" s="1126"/>
      <c r="I26" s="1126"/>
      <c r="J26" s="1126"/>
      <c r="K26" s="1126"/>
      <c r="L26" s="1126"/>
    </row>
    <row r="27" spans="1:12" ht="15" customHeight="1" x14ac:dyDescent="0.2">
      <c r="A27" s="1126" t="s">
        <v>883</v>
      </c>
      <c r="B27" s="1126"/>
      <c r="C27" s="1126"/>
      <c r="D27" s="1126"/>
      <c r="E27" s="1126"/>
      <c r="F27" s="1126"/>
      <c r="G27" s="322"/>
      <c r="H27" s="322"/>
      <c r="I27" s="322"/>
      <c r="J27" s="322"/>
      <c r="K27" s="316" t="s">
        <v>980</v>
      </c>
    </row>
    <row r="28" spans="1:12" ht="15" customHeight="1" x14ac:dyDescent="0.2">
      <c r="A28" s="1126" t="s">
        <v>884</v>
      </c>
      <c r="B28" s="1126"/>
      <c r="C28" s="1126"/>
      <c r="D28" s="1126"/>
      <c r="E28" s="1126"/>
      <c r="F28" s="1126"/>
      <c r="G28" s="1126"/>
      <c r="H28" s="1126"/>
      <c r="I28" s="1126"/>
      <c r="J28" s="1126"/>
    </row>
    <row r="29" spans="1:12" ht="13.5" customHeight="1" x14ac:dyDescent="0.2">
      <c r="A29" s="1127"/>
      <c r="B29" s="1127"/>
      <c r="C29" s="1127"/>
      <c r="D29" s="1127"/>
      <c r="E29" s="1127"/>
      <c r="F29" s="1127"/>
      <c r="G29" s="1127"/>
      <c r="H29" s="1127"/>
      <c r="I29" s="1126"/>
      <c r="J29" s="1126"/>
    </row>
    <row r="30" spans="1:12" ht="15" customHeight="1" x14ac:dyDescent="0.2">
      <c r="A30" s="325"/>
      <c r="B30" s="326"/>
      <c r="C30" s="326"/>
      <c r="D30" s="326"/>
      <c r="E30" s="326"/>
      <c r="F30" s="326"/>
      <c r="G30" s="326"/>
      <c r="H30" s="326"/>
      <c r="I30" s="325"/>
      <c r="J30" s="325"/>
    </row>
    <row r="31" spans="1:12" ht="15" customHeight="1" x14ac:dyDescent="0.2">
      <c r="A31" s="210"/>
      <c r="B31" s="210"/>
      <c r="C31" s="210"/>
      <c r="D31" s="210"/>
      <c r="E31" s="210"/>
      <c r="I31" s="1130" t="s">
        <v>13</v>
      </c>
      <c r="J31" s="1130"/>
      <c r="K31" s="1130"/>
    </row>
    <row r="32" spans="1:12" ht="15" customHeight="1" x14ac:dyDescent="0.2">
      <c r="A32" s="210"/>
      <c r="B32" s="210"/>
      <c r="C32" s="210"/>
      <c r="D32" s="210"/>
      <c r="E32" s="210"/>
      <c r="I32" s="1131" t="s">
        <v>86</v>
      </c>
      <c r="J32" s="1131"/>
      <c r="K32" s="1131"/>
    </row>
    <row r="33" spans="1:11" x14ac:dyDescent="0.2">
      <c r="A33" s="210" t="s">
        <v>11</v>
      </c>
      <c r="C33" s="210"/>
      <c r="D33" s="210"/>
      <c r="E33" s="210"/>
      <c r="I33" s="1125"/>
      <c r="J33" s="1125"/>
      <c r="K33" s="229"/>
    </row>
  </sheetData>
  <mergeCells count="23">
    <mergeCell ref="K1:L1"/>
    <mergeCell ref="A9:C9"/>
    <mergeCell ref="A2:K2"/>
    <mergeCell ref="A3:L3"/>
    <mergeCell ref="A5:L5"/>
    <mergeCell ref="A8:C8"/>
    <mergeCell ref="K8:L8"/>
    <mergeCell ref="I33:J33"/>
    <mergeCell ref="I28:J28"/>
    <mergeCell ref="A29:H29"/>
    <mergeCell ref="I29:J29"/>
    <mergeCell ref="J10:L10"/>
    <mergeCell ref="A11:A12"/>
    <mergeCell ref="B11:B12"/>
    <mergeCell ref="C11:F11"/>
    <mergeCell ref="G11:J11"/>
    <mergeCell ref="K11:K12"/>
    <mergeCell ref="L11:L12"/>
    <mergeCell ref="A26:L26"/>
    <mergeCell ref="A27:F27"/>
    <mergeCell ref="A28:H28"/>
    <mergeCell ref="I31:K31"/>
    <mergeCell ref="I32:K32"/>
  </mergeCells>
  <printOptions horizontalCentered="1"/>
  <pageMargins left="0.5" right="0.5" top="0.98622047199999996" bottom="0" header="0.31496062992126" footer="0.31496062992126"/>
  <pageSetup paperSize="9" scale="89"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O43"/>
  <sheetViews>
    <sheetView view="pageBreakPreview" topLeftCell="A7" zoomScaleSheetLayoutView="100" workbookViewId="0">
      <selection activeCell="C12" sqref="C12:L30"/>
    </sheetView>
  </sheetViews>
  <sheetFormatPr defaultColWidth="9.140625" defaultRowHeight="12.75" x14ac:dyDescent="0.2"/>
  <cols>
    <col min="1" max="1" width="4.42578125" style="315" customWidth="1"/>
    <col min="2" max="2" width="12.140625" style="315" customWidth="1"/>
    <col min="3" max="3" width="10.140625" style="315" customWidth="1"/>
    <col min="4" max="4" width="9.28515625" style="315" customWidth="1"/>
    <col min="5" max="5" width="10.7109375" style="315" customWidth="1"/>
    <col min="6" max="6" width="10.28515625" style="315" customWidth="1"/>
    <col min="7" max="7" width="11.85546875" style="315" customWidth="1"/>
    <col min="8" max="8" width="14.5703125" style="315" customWidth="1"/>
    <col min="9" max="10" width="10.7109375" style="315" customWidth="1"/>
    <col min="11" max="11" width="10.28515625" style="315" customWidth="1"/>
    <col min="12" max="12" width="11.5703125" style="315" customWidth="1"/>
    <col min="13" max="16384" width="9.140625" style="315"/>
  </cols>
  <sheetData>
    <row r="1" spans="1:15" x14ac:dyDescent="0.2">
      <c r="E1" s="1653"/>
      <c r="F1" s="1653"/>
      <c r="G1" s="1653"/>
      <c r="H1" s="1653"/>
      <c r="I1" s="1653"/>
      <c r="J1" s="645" t="s">
        <v>660</v>
      </c>
    </row>
    <row r="2" spans="1:15" ht="18" x14ac:dyDescent="0.2">
      <c r="A2" s="1455" t="s">
        <v>0</v>
      </c>
      <c r="B2" s="1455"/>
      <c r="C2" s="1455"/>
      <c r="D2" s="1455"/>
      <c r="E2" s="1455"/>
      <c r="F2" s="1455"/>
      <c r="G2" s="1455"/>
      <c r="H2" s="1455"/>
      <c r="I2" s="1455"/>
      <c r="J2" s="1455"/>
    </row>
    <row r="3" spans="1:15" ht="20.25" x14ac:dyDescent="0.2">
      <c r="A3" s="1439" t="s">
        <v>734</v>
      </c>
      <c r="B3" s="1439"/>
      <c r="C3" s="1439"/>
      <c r="D3" s="1439"/>
      <c r="E3" s="1439"/>
      <c r="F3" s="1439"/>
      <c r="G3" s="1439"/>
      <c r="H3" s="1439"/>
      <c r="I3" s="1439"/>
      <c r="J3" s="1439"/>
    </row>
    <row r="4" spans="1:15" ht="14.25" customHeight="1" x14ac:dyDescent="0.2"/>
    <row r="5" spans="1:15" ht="19.5" customHeight="1" x14ac:dyDescent="0.2">
      <c r="A5" s="1655" t="s">
        <v>811</v>
      </c>
      <c r="B5" s="1655"/>
      <c r="C5" s="1655"/>
      <c r="D5" s="1655"/>
      <c r="E5" s="1655"/>
      <c r="F5" s="1655"/>
      <c r="G5" s="1655"/>
      <c r="H5" s="1655"/>
      <c r="I5" s="1655"/>
      <c r="J5" s="1655"/>
      <c r="K5" s="1655"/>
      <c r="L5" s="1655"/>
    </row>
    <row r="6" spans="1:15" ht="13.5" customHeight="1" x14ac:dyDescent="0.2">
      <c r="A6" s="310"/>
      <c r="B6" s="310"/>
      <c r="C6" s="310"/>
      <c r="D6" s="310"/>
      <c r="E6" s="310"/>
      <c r="F6" s="310"/>
      <c r="G6" s="310"/>
      <c r="H6" s="310"/>
      <c r="I6" s="310"/>
      <c r="J6" s="310"/>
    </row>
    <row r="7" spans="1:15" ht="0.75" customHeight="1" x14ac:dyDescent="0.2"/>
    <row r="8" spans="1:15" x14ac:dyDescent="0.2">
      <c r="A8" s="1654" t="s">
        <v>661</v>
      </c>
      <c r="B8" s="1654"/>
      <c r="C8" s="646"/>
      <c r="H8" s="1656"/>
      <c r="I8" s="1656"/>
      <c r="J8" s="1656"/>
      <c r="K8" s="1656"/>
      <c r="L8" s="1656"/>
    </row>
    <row r="9" spans="1:15" ht="18" customHeight="1" x14ac:dyDescent="0.2">
      <c r="A9" s="1659" t="s">
        <v>74</v>
      </c>
      <c r="B9" s="1659" t="s">
        <v>37</v>
      </c>
      <c r="C9" s="1660" t="s">
        <v>662</v>
      </c>
      <c r="D9" s="1660"/>
      <c r="E9" s="1660" t="s">
        <v>125</v>
      </c>
      <c r="F9" s="1660"/>
      <c r="G9" s="1660" t="s">
        <v>663</v>
      </c>
      <c r="H9" s="1660"/>
      <c r="I9" s="1660" t="s">
        <v>126</v>
      </c>
      <c r="J9" s="1660"/>
      <c r="K9" s="1660" t="s">
        <v>127</v>
      </c>
      <c r="L9" s="1660"/>
      <c r="O9" s="485"/>
    </row>
    <row r="10" spans="1:15" ht="44.25" customHeight="1" x14ac:dyDescent="0.2">
      <c r="A10" s="1659"/>
      <c r="B10" s="1659"/>
      <c r="C10" s="649" t="s">
        <v>664</v>
      </c>
      <c r="D10" s="649" t="s">
        <v>665</v>
      </c>
      <c r="E10" s="649" t="s">
        <v>666</v>
      </c>
      <c r="F10" s="649" t="s">
        <v>667</v>
      </c>
      <c r="G10" s="649" t="s">
        <v>666</v>
      </c>
      <c r="H10" s="649" t="s">
        <v>667</v>
      </c>
      <c r="I10" s="649" t="s">
        <v>664</v>
      </c>
      <c r="J10" s="649" t="s">
        <v>665</v>
      </c>
      <c r="K10" s="649" t="s">
        <v>664</v>
      </c>
      <c r="L10" s="649" t="s">
        <v>665</v>
      </c>
    </row>
    <row r="11" spans="1:15" x14ac:dyDescent="0.2">
      <c r="A11" s="649">
        <v>1</v>
      </c>
      <c r="B11" s="649">
        <v>2</v>
      </c>
      <c r="C11" s="649">
        <v>3</v>
      </c>
      <c r="D11" s="649">
        <v>4</v>
      </c>
      <c r="E11" s="649">
        <v>5</v>
      </c>
      <c r="F11" s="649">
        <v>6</v>
      </c>
      <c r="G11" s="649">
        <v>7</v>
      </c>
      <c r="H11" s="649">
        <v>8</v>
      </c>
      <c r="I11" s="649">
        <v>9</v>
      </c>
      <c r="J11" s="649">
        <v>10</v>
      </c>
      <c r="K11" s="649">
        <v>11</v>
      </c>
      <c r="L11" s="649">
        <v>12</v>
      </c>
    </row>
    <row r="12" spans="1:15" ht="14.25" x14ac:dyDescent="0.2">
      <c r="A12" s="483">
        <v>1</v>
      </c>
      <c r="B12" s="354" t="s">
        <v>885</v>
      </c>
      <c r="C12" s="1662" t="s">
        <v>905</v>
      </c>
      <c r="D12" s="1663"/>
      <c r="E12" s="1663"/>
      <c r="F12" s="1663"/>
      <c r="G12" s="1663"/>
      <c r="H12" s="1663"/>
      <c r="I12" s="1663"/>
      <c r="J12" s="1663"/>
      <c r="K12" s="1663"/>
      <c r="L12" s="1664"/>
    </row>
    <row r="13" spans="1:15" ht="14.25" x14ac:dyDescent="0.2">
      <c r="A13" s="483">
        <v>2</v>
      </c>
      <c r="B13" s="354" t="s">
        <v>886</v>
      </c>
      <c r="C13" s="1665"/>
      <c r="D13" s="1666"/>
      <c r="E13" s="1666"/>
      <c r="F13" s="1666"/>
      <c r="G13" s="1666"/>
      <c r="H13" s="1666"/>
      <c r="I13" s="1666"/>
      <c r="J13" s="1666"/>
      <c r="K13" s="1666"/>
      <c r="L13" s="1667"/>
    </row>
    <row r="14" spans="1:15" ht="14.25" x14ac:dyDescent="0.2">
      <c r="A14" s="483">
        <v>3</v>
      </c>
      <c r="B14" s="354" t="s">
        <v>887</v>
      </c>
      <c r="C14" s="1665"/>
      <c r="D14" s="1666"/>
      <c r="E14" s="1666"/>
      <c r="F14" s="1666"/>
      <c r="G14" s="1666"/>
      <c r="H14" s="1666"/>
      <c r="I14" s="1666"/>
      <c r="J14" s="1666"/>
      <c r="K14" s="1666"/>
      <c r="L14" s="1667"/>
    </row>
    <row r="15" spans="1:15" ht="14.25" x14ac:dyDescent="0.2">
      <c r="A15" s="483">
        <v>4</v>
      </c>
      <c r="B15" s="354" t="s">
        <v>888</v>
      </c>
      <c r="C15" s="1665"/>
      <c r="D15" s="1666"/>
      <c r="E15" s="1666"/>
      <c r="F15" s="1666"/>
      <c r="G15" s="1666"/>
      <c r="H15" s="1666"/>
      <c r="I15" s="1666"/>
      <c r="J15" s="1666"/>
      <c r="K15" s="1666"/>
      <c r="L15" s="1667"/>
    </row>
    <row r="16" spans="1:15" ht="14.25" x14ac:dyDescent="0.2">
      <c r="A16" s="483">
        <v>5</v>
      </c>
      <c r="B16" s="354" t="s">
        <v>889</v>
      </c>
      <c r="C16" s="1665"/>
      <c r="D16" s="1666"/>
      <c r="E16" s="1666"/>
      <c r="F16" s="1666"/>
      <c r="G16" s="1666"/>
      <c r="H16" s="1666"/>
      <c r="I16" s="1666"/>
      <c r="J16" s="1666"/>
      <c r="K16" s="1666"/>
      <c r="L16" s="1667"/>
    </row>
    <row r="17" spans="1:12" ht="14.25" x14ac:dyDescent="0.2">
      <c r="A17" s="483">
        <v>6</v>
      </c>
      <c r="B17" s="354" t="s">
        <v>890</v>
      </c>
      <c r="C17" s="1665"/>
      <c r="D17" s="1666"/>
      <c r="E17" s="1666"/>
      <c r="F17" s="1666"/>
      <c r="G17" s="1666"/>
      <c r="H17" s="1666"/>
      <c r="I17" s="1666"/>
      <c r="J17" s="1666"/>
      <c r="K17" s="1666"/>
      <c r="L17" s="1667"/>
    </row>
    <row r="18" spans="1:12" ht="14.25" x14ac:dyDescent="0.2">
      <c r="A18" s="483">
        <v>7</v>
      </c>
      <c r="B18" s="354" t="s">
        <v>891</v>
      </c>
      <c r="C18" s="1665"/>
      <c r="D18" s="1666"/>
      <c r="E18" s="1666"/>
      <c r="F18" s="1666"/>
      <c r="G18" s="1666"/>
      <c r="H18" s="1666"/>
      <c r="I18" s="1666"/>
      <c r="J18" s="1666"/>
      <c r="K18" s="1666"/>
      <c r="L18" s="1667"/>
    </row>
    <row r="19" spans="1:12" ht="14.25" x14ac:dyDescent="0.2">
      <c r="A19" s="483">
        <v>8</v>
      </c>
      <c r="B19" s="354" t="s">
        <v>892</v>
      </c>
      <c r="C19" s="1665"/>
      <c r="D19" s="1666"/>
      <c r="E19" s="1666"/>
      <c r="F19" s="1666"/>
      <c r="G19" s="1666"/>
      <c r="H19" s="1666"/>
      <c r="I19" s="1666"/>
      <c r="J19" s="1666"/>
      <c r="K19" s="1666"/>
      <c r="L19" s="1667"/>
    </row>
    <row r="20" spans="1:12" ht="14.25" x14ac:dyDescent="0.2">
      <c r="A20" s="483">
        <v>9</v>
      </c>
      <c r="B20" s="354" t="s">
        <v>893</v>
      </c>
      <c r="C20" s="1665"/>
      <c r="D20" s="1666"/>
      <c r="E20" s="1666"/>
      <c r="F20" s="1666"/>
      <c r="G20" s="1666"/>
      <c r="H20" s="1666"/>
      <c r="I20" s="1666"/>
      <c r="J20" s="1666"/>
      <c r="K20" s="1666"/>
      <c r="L20" s="1667"/>
    </row>
    <row r="21" spans="1:12" ht="14.25" x14ac:dyDescent="0.2">
      <c r="A21" s="483">
        <v>10</v>
      </c>
      <c r="B21" s="354" t="s">
        <v>894</v>
      </c>
      <c r="C21" s="1665"/>
      <c r="D21" s="1666"/>
      <c r="E21" s="1666"/>
      <c r="F21" s="1666"/>
      <c r="G21" s="1666"/>
      <c r="H21" s="1666"/>
      <c r="I21" s="1666"/>
      <c r="J21" s="1666"/>
      <c r="K21" s="1666"/>
      <c r="L21" s="1667"/>
    </row>
    <row r="22" spans="1:12" ht="14.25" x14ac:dyDescent="0.2">
      <c r="A22" s="483">
        <v>11</v>
      </c>
      <c r="B22" s="354" t="s">
        <v>895</v>
      </c>
      <c r="C22" s="1665"/>
      <c r="D22" s="1666"/>
      <c r="E22" s="1666"/>
      <c r="F22" s="1666"/>
      <c r="G22" s="1666"/>
      <c r="H22" s="1666"/>
      <c r="I22" s="1666"/>
      <c r="J22" s="1666"/>
      <c r="K22" s="1666"/>
      <c r="L22" s="1667"/>
    </row>
    <row r="23" spans="1:12" ht="14.25" x14ac:dyDescent="0.2">
      <c r="A23" s="483">
        <v>12</v>
      </c>
      <c r="B23" s="354" t="s">
        <v>896</v>
      </c>
      <c r="C23" s="1665"/>
      <c r="D23" s="1666"/>
      <c r="E23" s="1666"/>
      <c r="F23" s="1666"/>
      <c r="G23" s="1666"/>
      <c r="H23" s="1666"/>
      <c r="I23" s="1666"/>
      <c r="J23" s="1666"/>
      <c r="K23" s="1666"/>
      <c r="L23" s="1667"/>
    </row>
    <row r="24" spans="1:12" ht="14.25" x14ac:dyDescent="0.2">
      <c r="A24" s="483">
        <v>13</v>
      </c>
      <c r="B24" s="354" t="s">
        <v>897</v>
      </c>
      <c r="C24" s="1665"/>
      <c r="D24" s="1666"/>
      <c r="E24" s="1666"/>
      <c r="F24" s="1666"/>
      <c r="G24" s="1666"/>
      <c r="H24" s="1666"/>
      <c r="I24" s="1666"/>
      <c r="J24" s="1666"/>
      <c r="K24" s="1666"/>
      <c r="L24" s="1667"/>
    </row>
    <row r="25" spans="1:12" ht="14.25" x14ac:dyDescent="0.2">
      <c r="A25" s="483">
        <v>14</v>
      </c>
      <c r="B25" s="354" t="s">
        <v>898</v>
      </c>
      <c r="C25" s="1665"/>
      <c r="D25" s="1666"/>
      <c r="E25" s="1666"/>
      <c r="F25" s="1666"/>
      <c r="G25" s="1666"/>
      <c r="H25" s="1666"/>
      <c r="I25" s="1666"/>
      <c r="J25" s="1666"/>
      <c r="K25" s="1666"/>
      <c r="L25" s="1667"/>
    </row>
    <row r="26" spans="1:12" ht="14.25" x14ac:dyDescent="0.2">
      <c r="A26" s="483">
        <v>15</v>
      </c>
      <c r="B26" s="354" t="s">
        <v>899</v>
      </c>
      <c r="C26" s="1665"/>
      <c r="D26" s="1666"/>
      <c r="E26" s="1666"/>
      <c r="F26" s="1666"/>
      <c r="G26" s="1666"/>
      <c r="H26" s="1666"/>
      <c r="I26" s="1666"/>
      <c r="J26" s="1666"/>
      <c r="K26" s="1666"/>
      <c r="L26" s="1667"/>
    </row>
    <row r="27" spans="1:12" ht="14.25" x14ac:dyDescent="0.2">
      <c r="A27" s="483">
        <v>16</v>
      </c>
      <c r="B27" s="354" t="s">
        <v>900</v>
      </c>
      <c r="C27" s="1665"/>
      <c r="D27" s="1666"/>
      <c r="E27" s="1666"/>
      <c r="F27" s="1666"/>
      <c r="G27" s="1666"/>
      <c r="H27" s="1666"/>
      <c r="I27" s="1666"/>
      <c r="J27" s="1666"/>
      <c r="K27" s="1666"/>
      <c r="L27" s="1667"/>
    </row>
    <row r="28" spans="1:12" ht="14.25" x14ac:dyDescent="0.2">
      <c r="A28" s="483">
        <v>17</v>
      </c>
      <c r="B28" s="354" t="s">
        <v>901</v>
      </c>
      <c r="C28" s="1665"/>
      <c r="D28" s="1666"/>
      <c r="E28" s="1666"/>
      <c r="F28" s="1666"/>
      <c r="G28" s="1666"/>
      <c r="H28" s="1666"/>
      <c r="I28" s="1666"/>
      <c r="J28" s="1666"/>
      <c r="K28" s="1666"/>
      <c r="L28" s="1667"/>
    </row>
    <row r="29" spans="1:12" ht="14.25" x14ac:dyDescent="0.2">
      <c r="A29" s="483">
        <v>18</v>
      </c>
      <c r="B29" s="354" t="s">
        <v>902</v>
      </c>
      <c r="C29" s="1665"/>
      <c r="D29" s="1666"/>
      <c r="E29" s="1666"/>
      <c r="F29" s="1666"/>
      <c r="G29" s="1666"/>
      <c r="H29" s="1666"/>
      <c r="I29" s="1666"/>
      <c r="J29" s="1666"/>
      <c r="K29" s="1666"/>
      <c r="L29" s="1667"/>
    </row>
    <row r="30" spans="1:12" ht="14.25" x14ac:dyDescent="0.2">
      <c r="A30" s="483">
        <v>19</v>
      </c>
      <c r="B30" s="354" t="s">
        <v>903</v>
      </c>
      <c r="C30" s="1668"/>
      <c r="D30" s="1669"/>
      <c r="E30" s="1669"/>
      <c r="F30" s="1669"/>
      <c r="G30" s="1669"/>
      <c r="H30" s="1669"/>
      <c r="I30" s="1669"/>
      <c r="J30" s="1669"/>
      <c r="K30" s="1669"/>
      <c r="L30" s="1670"/>
    </row>
    <row r="31" spans="1:12" ht="14.25" x14ac:dyDescent="0.2">
      <c r="A31" s="483">
        <v>20</v>
      </c>
      <c r="B31" s="354" t="s">
        <v>904</v>
      </c>
      <c r="C31" s="647"/>
      <c r="D31" s="484"/>
      <c r="E31" s="484"/>
      <c r="F31" s="484"/>
      <c r="G31" s="484"/>
      <c r="H31" s="484"/>
      <c r="I31" s="484"/>
      <c r="J31" s="484"/>
      <c r="K31" s="484"/>
      <c r="L31" s="484"/>
    </row>
    <row r="32" spans="1:12" x14ac:dyDescent="0.2">
      <c r="A32" s="1441" t="s">
        <v>17</v>
      </c>
      <c r="B32" s="1445"/>
      <c r="C32" s="647"/>
      <c r="D32" s="484"/>
      <c r="E32" s="484"/>
      <c r="F32" s="484"/>
      <c r="G32" s="484"/>
      <c r="H32" s="484"/>
      <c r="I32" s="484"/>
      <c r="J32" s="484"/>
      <c r="K32" s="484"/>
      <c r="L32" s="484"/>
    </row>
    <row r="33" spans="1:11" x14ac:dyDescent="0.2">
      <c r="A33" s="482"/>
      <c r="B33" s="648"/>
      <c r="C33" s="648"/>
      <c r="D33" s="485"/>
      <c r="E33" s="485"/>
      <c r="F33" s="485"/>
      <c r="G33" s="485"/>
      <c r="H33" s="485"/>
      <c r="I33" s="485"/>
      <c r="J33" s="485"/>
    </row>
    <row r="34" spans="1:11" x14ac:dyDescent="0.2">
      <c r="A34" s="482"/>
      <c r="B34" s="648"/>
      <c r="C34" s="648"/>
      <c r="D34" s="485"/>
      <c r="E34" s="485"/>
      <c r="F34" s="485"/>
      <c r="G34" s="485"/>
      <c r="H34" s="485"/>
      <c r="I34" s="485"/>
      <c r="J34" s="485"/>
    </row>
    <row r="35" spans="1:11" ht="15.75" customHeight="1" x14ac:dyDescent="0.2">
      <c r="A35" s="311" t="s">
        <v>11</v>
      </c>
      <c r="B35" s="311"/>
      <c r="C35" s="311"/>
      <c r="D35" s="311"/>
      <c r="E35" s="311"/>
      <c r="F35" s="311"/>
      <c r="G35" s="311"/>
      <c r="I35" s="1658"/>
      <c r="J35" s="1658"/>
    </row>
    <row r="36" spans="1:11" ht="12.75" customHeight="1" x14ac:dyDescent="0.2">
      <c r="A36" s="1661" t="s">
        <v>669</v>
      </c>
      <c r="B36" s="1661"/>
      <c r="C36" s="1661"/>
      <c r="D36" s="1661"/>
      <c r="E36" s="1661"/>
      <c r="F36" s="1661"/>
      <c r="G36" s="1661"/>
      <c r="H36" s="1661"/>
      <c r="I36" s="1661"/>
      <c r="J36" s="1661"/>
    </row>
    <row r="37" spans="1:11" ht="12.75" customHeight="1" x14ac:dyDescent="0.2">
      <c r="A37" s="265"/>
      <c r="B37" s="265"/>
      <c r="C37" s="265"/>
      <c r="D37" s="265"/>
      <c r="E37" s="265"/>
      <c r="F37" s="265"/>
      <c r="G37" s="265"/>
      <c r="H37" s="1658" t="s">
        <v>18</v>
      </c>
      <c r="I37" s="1658"/>
      <c r="J37" s="1658"/>
      <c r="K37" s="1658"/>
    </row>
    <row r="41" spans="1:11" x14ac:dyDescent="0.2">
      <c r="A41" s="1657"/>
      <c r="B41" s="1657"/>
      <c r="C41" s="1657"/>
      <c r="D41" s="1657"/>
      <c r="E41" s="1657"/>
      <c r="F41" s="1657"/>
      <c r="G41" s="1657"/>
      <c r="H41" s="1657"/>
      <c r="I41" s="1657"/>
      <c r="J41" s="1657"/>
    </row>
    <row r="43" spans="1:11" x14ac:dyDescent="0.2">
      <c r="A43" s="1657"/>
      <c r="B43" s="1657"/>
      <c r="C43" s="1657"/>
      <c r="D43" s="1657"/>
      <c r="E43" s="1657"/>
      <c r="F43" s="1657"/>
      <c r="G43" s="1657"/>
      <c r="H43" s="1657"/>
      <c r="I43" s="1657"/>
      <c r="J43" s="1657"/>
    </row>
  </sheetData>
  <mergeCells count="20">
    <mergeCell ref="A43:J43"/>
    <mergeCell ref="H37:K37"/>
    <mergeCell ref="A9:A10"/>
    <mergeCell ref="B9:B10"/>
    <mergeCell ref="C9:D9"/>
    <mergeCell ref="E9:F9"/>
    <mergeCell ref="G9:H9"/>
    <mergeCell ref="I9:J9"/>
    <mergeCell ref="K9:L9"/>
    <mergeCell ref="I35:J35"/>
    <mergeCell ref="A36:J36"/>
    <mergeCell ref="A41:J41"/>
    <mergeCell ref="C12:L30"/>
    <mergeCell ref="A32:B32"/>
    <mergeCell ref="E1:I1"/>
    <mergeCell ref="A2:J2"/>
    <mergeCell ref="A3:J3"/>
    <mergeCell ref="A8:B8"/>
    <mergeCell ref="A5:L5"/>
    <mergeCell ref="H8:L8"/>
  </mergeCells>
  <printOptions horizontalCentered="1"/>
  <pageMargins left="0.5" right="0.5" top="0.23622047244094499" bottom="0" header="0.31496062992126" footer="0.31496062992126"/>
  <pageSetup paperSize="9"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O42"/>
  <sheetViews>
    <sheetView view="pageBreakPreview" zoomScaleSheetLayoutView="100" workbookViewId="0">
      <selection activeCell="C11" sqref="C11:L30"/>
    </sheetView>
  </sheetViews>
  <sheetFormatPr defaultColWidth="9.140625" defaultRowHeight="12.75" x14ac:dyDescent="0.2"/>
  <cols>
    <col min="1" max="1" width="4.28515625" style="315" customWidth="1"/>
    <col min="2" max="2" width="11.85546875" style="315" customWidth="1"/>
    <col min="3" max="3" width="9.5703125" style="315" customWidth="1"/>
    <col min="4" max="4" width="9.42578125" style="315" customWidth="1"/>
    <col min="5" max="6" width="10" style="315" customWidth="1"/>
    <col min="7" max="7" width="12.7109375" style="315" customWidth="1"/>
    <col min="8" max="8" width="14.140625" style="315" customWidth="1"/>
    <col min="9" max="9" width="10.5703125" style="315" customWidth="1"/>
    <col min="10" max="10" width="10.28515625" style="315" customWidth="1"/>
    <col min="11" max="11" width="10.42578125" style="315" customWidth="1"/>
    <col min="12" max="12" width="11.42578125" style="315" customWidth="1"/>
    <col min="13" max="16384" width="9.140625" style="315"/>
  </cols>
  <sheetData>
    <row r="1" spans="1:15" ht="18.75" customHeight="1" x14ac:dyDescent="0.2">
      <c r="E1" s="1653"/>
      <c r="F1" s="1653"/>
      <c r="G1" s="1653"/>
      <c r="H1" s="1653"/>
      <c r="I1" s="1653"/>
      <c r="J1" s="1671" t="s">
        <v>668</v>
      </c>
      <c r="K1" s="1671"/>
    </row>
    <row r="2" spans="1:15" ht="18" x14ac:dyDescent="0.2">
      <c r="A2" s="1455" t="s">
        <v>0</v>
      </c>
      <c r="B2" s="1455"/>
      <c r="C2" s="1455"/>
      <c r="D2" s="1455"/>
      <c r="E2" s="1455"/>
      <c r="F2" s="1455"/>
      <c r="G2" s="1455"/>
      <c r="H2" s="1455"/>
      <c r="I2" s="1455"/>
      <c r="J2" s="1455"/>
    </row>
    <row r="3" spans="1:15" ht="20.25" x14ac:dyDescent="0.2">
      <c r="A3" s="1439" t="s">
        <v>734</v>
      </c>
      <c r="B3" s="1439"/>
      <c r="C3" s="1439"/>
      <c r="D3" s="1439"/>
      <c r="E3" s="1439"/>
      <c r="F3" s="1439"/>
      <c r="G3" s="1439"/>
      <c r="H3" s="1439"/>
      <c r="I3" s="1439"/>
      <c r="J3" s="1439"/>
    </row>
    <row r="4" spans="1:15" ht="7.5" customHeight="1" x14ac:dyDescent="0.2"/>
    <row r="5" spans="1:15" ht="16.5" customHeight="1" x14ac:dyDescent="0.2">
      <c r="A5" s="1655" t="s">
        <v>812</v>
      </c>
      <c r="B5" s="1655"/>
      <c r="C5" s="1655"/>
      <c r="D5" s="1655"/>
      <c r="E5" s="1655"/>
      <c r="F5" s="1655"/>
      <c r="G5" s="1655"/>
      <c r="H5" s="1655"/>
      <c r="I5" s="1655"/>
      <c r="J5" s="1655"/>
      <c r="K5" s="1655"/>
      <c r="L5" s="1655"/>
    </row>
    <row r="6" spans="1:15" ht="7.5" customHeight="1" x14ac:dyDescent="0.2">
      <c r="A6" s="310"/>
      <c r="B6" s="310"/>
      <c r="C6" s="310"/>
      <c r="D6" s="310"/>
      <c r="E6" s="310"/>
      <c r="F6" s="310"/>
      <c r="G6" s="310"/>
      <c r="H6" s="310"/>
      <c r="I6" s="310"/>
      <c r="J6" s="310"/>
    </row>
    <row r="7" spans="1:15" x14ac:dyDescent="0.2">
      <c r="A7" s="1654" t="s">
        <v>661</v>
      </c>
      <c r="B7" s="1654"/>
      <c r="C7" s="646"/>
      <c r="H7" s="1656"/>
      <c r="I7" s="1656"/>
      <c r="J7" s="1656"/>
      <c r="K7" s="1656"/>
      <c r="L7" s="1656"/>
    </row>
    <row r="8" spans="1:15" ht="21" customHeight="1" x14ac:dyDescent="0.2">
      <c r="A8" s="1659" t="s">
        <v>74</v>
      </c>
      <c r="B8" s="1659" t="s">
        <v>37</v>
      </c>
      <c r="C8" s="1660" t="s">
        <v>662</v>
      </c>
      <c r="D8" s="1660"/>
      <c r="E8" s="1660" t="s">
        <v>125</v>
      </c>
      <c r="F8" s="1660"/>
      <c r="G8" s="1660" t="s">
        <v>663</v>
      </c>
      <c r="H8" s="1660"/>
      <c r="I8" s="1660" t="s">
        <v>126</v>
      </c>
      <c r="J8" s="1660"/>
      <c r="K8" s="1660" t="s">
        <v>127</v>
      </c>
      <c r="L8" s="1660"/>
      <c r="O8" s="485"/>
    </row>
    <row r="9" spans="1:15" ht="45" customHeight="1" x14ac:dyDescent="0.2">
      <c r="A9" s="1659"/>
      <c r="B9" s="1659"/>
      <c r="C9" s="649" t="s">
        <v>664</v>
      </c>
      <c r="D9" s="649" t="s">
        <v>665</v>
      </c>
      <c r="E9" s="649" t="s">
        <v>666</v>
      </c>
      <c r="F9" s="649" t="s">
        <v>667</v>
      </c>
      <c r="G9" s="649" t="s">
        <v>666</v>
      </c>
      <c r="H9" s="649" t="s">
        <v>667</v>
      </c>
      <c r="I9" s="649" t="s">
        <v>664</v>
      </c>
      <c r="J9" s="649" t="s">
        <v>665</v>
      </c>
      <c r="K9" s="649" t="s">
        <v>664</v>
      </c>
      <c r="L9" s="649" t="s">
        <v>665</v>
      </c>
    </row>
    <row r="10" spans="1:15" x14ac:dyDescent="0.2">
      <c r="A10" s="649">
        <v>1</v>
      </c>
      <c r="B10" s="649">
        <v>2</v>
      </c>
      <c r="C10" s="649">
        <v>3</v>
      </c>
      <c r="D10" s="649">
        <v>4</v>
      </c>
      <c r="E10" s="649">
        <v>5</v>
      </c>
      <c r="F10" s="649">
        <v>6</v>
      </c>
      <c r="G10" s="649">
        <v>7</v>
      </c>
      <c r="H10" s="649">
        <v>8</v>
      </c>
      <c r="I10" s="649">
        <v>9</v>
      </c>
      <c r="J10" s="649">
        <v>10</v>
      </c>
      <c r="K10" s="649">
        <v>11</v>
      </c>
      <c r="L10" s="649">
        <v>12</v>
      </c>
    </row>
    <row r="11" spans="1:15" x14ac:dyDescent="0.2">
      <c r="A11" s="650">
        <v>1</v>
      </c>
      <c r="B11" s="651" t="s">
        <v>885</v>
      </c>
      <c r="C11" s="1672" t="s">
        <v>905</v>
      </c>
      <c r="D11" s="1672"/>
      <c r="E11" s="1672"/>
      <c r="F11" s="1672"/>
      <c r="G11" s="1672"/>
      <c r="H11" s="1672"/>
      <c r="I11" s="1672"/>
      <c r="J11" s="1672"/>
      <c r="K11" s="1672"/>
      <c r="L11" s="1672"/>
    </row>
    <row r="12" spans="1:15" x14ac:dyDescent="0.2">
      <c r="A12" s="650">
        <v>2</v>
      </c>
      <c r="B12" s="651" t="s">
        <v>886</v>
      </c>
      <c r="C12" s="1672"/>
      <c r="D12" s="1672"/>
      <c r="E12" s="1672"/>
      <c r="F12" s="1672"/>
      <c r="G12" s="1672"/>
      <c r="H12" s="1672"/>
      <c r="I12" s="1672"/>
      <c r="J12" s="1672"/>
      <c r="K12" s="1672"/>
      <c r="L12" s="1672"/>
    </row>
    <row r="13" spans="1:15" x14ac:dyDescent="0.2">
      <c r="A13" s="650">
        <v>3</v>
      </c>
      <c r="B13" s="651" t="s">
        <v>887</v>
      </c>
      <c r="C13" s="1672"/>
      <c r="D13" s="1672"/>
      <c r="E13" s="1672"/>
      <c r="F13" s="1672"/>
      <c r="G13" s="1672"/>
      <c r="H13" s="1672"/>
      <c r="I13" s="1672"/>
      <c r="J13" s="1672"/>
      <c r="K13" s="1672"/>
      <c r="L13" s="1672"/>
    </row>
    <row r="14" spans="1:15" x14ac:dyDescent="0.2">
      <c r="A14" s="650">
        <v>4</v>
      </c>
      <c r="B14" s="651" t="s">
        <v>888</v>
      </c>
      <c r="C14" s="1672"/>
      <c r="D14" s="1672"/>
      <c r="E14" s="1672"/>
      <c r="F14" s="1672"/>
      <c r="G14" s="1672"/>
      <c r="H14" s="1672"/>
      <c r="I14" s="1672"/>
      <c r="J14" s="1672"/>
      <c r="K14" s="1672"/>
      <c r="L14" s="1672"/>
    </row>
    <row r="15" spans="1:15" x14ac:dyDescent="0.2">
      <c r="A15" s="650">
        <v>5</v>
      </c>
      <c r="B15" s="651" t="s">
        <v>889</v>
      </c>
      <c r="C15" s="1672"/>
      <c r="D15" s="1672"/>
      <c r="E15" s="1672"/>
      <c r="F15" s="1672"/>
      <c r="G15" s="1672"/>
      <c r="H15" s="1672"/>
      <c r="I15" s="1672"/>
      <c r="J15" s="1672"/>
      <c r="K15" s="1672"/>
      <c r="L15" s="1672"/>
    </row>
    <row r="16" spans="1:15" x14ac:dyDescent="0.2">
      <c r="A16" s="650">
        <v>6</v>
      </c>
      <c r="B16" s="651" t="s">
        <v>890</v>
      </c>
      <c r="C16" s="1672"/>
      <c r="D16" s="1672"/>
      <c r="E16" s="1672"/>
      <c r="F16" s="1672"/>
      <c r="G16" s="1672"/>
      <c r="H16" s="1672"/>
      <c r="I16" s="1672"/>
      <c r="J16" s="1672"/>
      <c r="K16" s="1672"/>
      <c r="L16" s="1672"/>
    </row>
    <row r="17" spans="1:12" x14ac:dyDescent="0.2">
      <c r="A17" s="650">
        <v>7</v>
      </c>
      <c r="B17" s="651" t="s">
        <v>891</v>
      </c>
      <c r="C17" s="1672"/>
      <c r="D17" s="1672"/>
      <c r="E17" s="1672"/>
      <c r="F17" s="1672"/>
      <c r="G17" s="1672"/>
      <c r="H17" s="1672"/>
      <c r="I17" s="1672"/>
      <c r="J17" s="1672"/>
      <c r="K17" s="1672"/>
      <c r="L17" s="1672"/>
    </row>
    <row r="18" spans="1:12" x14ac:dyDescent="0.2">
      <c r="A18" s="650">
        <v>8</v>
      </c>
      <c r="B18" s="651" t="s">
        <v>892</v>
      </c>
      <c r="C18" s="1672"/>
      <c r="D18" s="1672"/>
      <c r="E18" s="1672"/>
      <c r="F18" s="1672"/>
      <c r="G18" s="1672"/>
      <c r="H18" s="1672"/>
      <c r="I18" s="1672"/>
      <c r="J18" s="1672"/>
      <c r="K18" s="1672"/>
      <c r="L18" s="1672"/>
    </row>
    <row r="19" spans="1:12" x14ac:dyDescent="0.2">
      <c r="A19" s="650">
        <v>9</v>
      </c>
      <c r="B19" s="651" t="s">
        <v>893</v>
      </c>
      <c r="C19" s="1672"/>
      <c r="D19" s="1672"/>
      <c r="E19" s="1672"/>
      <c r="F19" s="1672"/>
      <c r="G19" s="1672"/>
      <c r="H19" s="1672"/>
      <c r="I19" s="1672"/>
      <c r="J19" s="1672"/>
      <c r="K19" s="1672"/>
      <c r="L19" s="1672"/>
    </row>
    <row r="20" spans="1:12" x14ac:dyDescent="0.2">
      <c r="A20" s="650">
        <v>10</v>
      </c>
      <c r="B20" s="651" t="s">
        <v>894</v>
      </c>
      <c r="C20" s="1672"/>
      <c r="D20" s="1672"/>
      <c r="E20" s="1672"/>
      <c r="F20" s="1672"/>
      <c r="G20" s="1672"/>
      <c r="H20" s="1672"/>
      <c r="I20" s="1672"/>
      <c r="J20" s="1672"/>
      <c r="K20" s="1672"/>
      <c r="L20" s="1672"/>
    </row>
    <row r="21" spans="1:12" x14ac:dyDescent="0.2">
      <c r="A21" s="650">
        <v>11</v>
      </c>
      <c r="B21" s="651" t="s">
        <v>895</v>
      </c>
      <c r="C21" s="1672"/>
      <c r="D21" s="1672"/>
      <c r="E21" s="1672"/>
      <c r="F21" s="1672"/>
      <c r="G21" s="1672"/>
      <c r="H21" s="1672"/>
      <c r="I21" s="1672"/>
      <c r="J21" s="1672"/>
      <c r="K21" s="1672"/>
      <c r="L21" s="1672"/>
    </row>
    <row r="22" spans="1:12" x14ac:dyDescent="0.2">
      <c r="A22" s="650">
        <v>12</v>
      </c>
      <c r="B22" s="651" t="s">
        <v>896</v>
      </c>
      <c r="C22" s="1672"/>
      <c r="D22" s="1672"/>
      <c r="E22" s="1672"/>
      <c r="F22" s="1672"/>
      <c r="G22" s="1672"/>
      <c r="H22" s="1672"/>
      <c r="I22" s="1672"/>
      <c r="J22" s="1672"/>
      <c r="K22" s="1672"/>
      <c r="L22" s="1672"/>
    </row>
    <row r="23" spans="1:12" x14ac:dyDescent="0.2">
      <c r="A23" s="650">
        <v>13</v>
      </c>
      <c r="B23" s="651" t="s">
        <v>897</v>
      </c>
      <c r="C23" s="1672"/>
      <c r="D23" s="1672"/>
      <c r="E23" s="1672"/>
      <c r="F23" s="1672"/>
      <c r="G23" s="1672"/>
      <c r="H23" s="1672"/>
      <c r="I23" s="1672"/>
      <c r="J23" s="1672"/>
      <c r="K23" s="1672"/>
      <c r="L23" s="1672"/>
    </row>
    <row r="24" spans="1:12" x14ac:dyDescent="0.2">
      <c r="A24" s="650">
        <v>14</v>
      </c>
      <c r="B24" s="651" t="s">
        <v>898</v>
      </c>
      <c r="C24" s="1672"/>
      <c r="D24" s="1672"/>
      <c r="E24" s="1672"/>
      <c r="F24" s="1672"/>
      <c r="G24" s="1672"/>
      <c r="H24" s="1672"/>
      <c r="I24" s="1672"/>
      <c r="J24" s="1672"/>
      <c r="K24" s="1672"/>
      <c r="L24" s="1672"/>
    </row>
    <row r="25" spans="1:12" x14ac:dyDescent="0.2">
      <c r="A25" s="650">
        <v>15</v>
      </c>
      <c r="B25" s="651" t="s">
        <v>899</v>
      </c>
      <c r="C25" s="1672"/>
      <c r="D25" s="1672"/>
      <c r="E25" s="1672"/>
      <c r="F25" s="1672"/>
      <c r="G25" s="1672"/>
      <c r="H25" s="1672"/>
      <c r="I25" s="1672"/>
      <c r="J25" s="1672"/>
      <c r="K25" s="1672"/>
      <c r="L25" s="1672"/>
    </row>
    <row r="26" spans="1:12" x14ac:dyDescent="0.2">
      <c r="A26" s="650">
        <v>16</v>
      </c>
      <c r="B26" s="651" t="s">
        <v>900</v>
      </c>
      <c r="C26" s="1672"/>
      <c r="D26" s="1672"/>
      <c r="E26" s="1672"/>
      <c r="F26" s="1672"/>
      <c r="G26" s="1672"/>
      <c r="H26" s="1672"/>
      <c r="I26" s="1672"/>
      <c r="J26" s="1672"/>
      <c r="K26" s="1672"/>
      <c r="L26" s="1672"/>
    </row>
    <row r="27" spans="1:12" x14ac:dyDescent="0.2">
      <c r="A27" s="650">
        <v>17</v>
      </c>
      <c r="B27" s="651" t="s">
        <v>901</v>
      </c>
      <c r="C27" s="1672"/>
      <c r="D27" s="1672"/>
      <c r="E27" s="1672"/>
      <c r="F27" s="1672"/>
      <c r="G27" s="1672"/>
      <c r="H27" s="1672"/>
      <c r="I27" s="1672"/>
      <c r="J27" s="1672"/>
      <c r="K27" s="1672"/>
      <c r="L27" s="1672"/>
    </row>
    <row r="28" spans="1:12" x14ac:dyDescent="0.2">
      <c r="A28" s="650">
        <v>18</v>
      </c>
      <c r="B28" s="651" t="s">
        <v>902</v>
      </c>
      <c r="C28" s="1672"/>
      <c r="D28" s="1672"/>
      <c r="E28" s="1672"/>
      <c r="F28" s="1672"/>
      <c r="G28" s="1672"/>
      <c r="H28" s="1672"/>
      <c r="I28" s="1672"/>
      <c r="J28" s="1672"/>
      <c r="K28" s="1672"/>
      <c r="L28" s="1672"/>
    </row>
    <row r="29" spans="1:12" x14ac:dyDescent="0.2">
      <c r="A29" s="650">
        <v>19</v>
      </c>
      <c r="B29" s="651" t="s">
        <v>903</v>
      </c>
      <c r="C29" s="1672"/>
      <c r="D29" s="1672"/>
      <c r="E29" s="1672"/>
      <c r="F29" s="1672"/>
      <c r="G29" s="1672"/>
      <c r="H29" s="1672"/>
      <c r="I29" s="1672"/>
      <c r="J29" s="1672"/>
      <c r="K29" s="1672"/>
      <c r="L29" s="1672"/>
    </row>
    <row r="30" spans="1:12" x14ac:dyDescent="0.2">
      <c r="A30" s="650">
        <v>20</v>
      </c>
      <c r="B30" s="651" t="s">
        <v>904</v>
      </c>
      <c r="C30" s="1672"/>
      <c r="D30" s="1672"/>
      <c r="E30" s="1672"/>
      <c r="F30" s="1672"/>
      <c r="G30" s="1672"/>
      <c r="H30" s="1672"/>
      <c r="I30" s="1672"/>
      <c r="J30" s="1672"/>
      <c r="K30" s="1672"/>
      <c r="L30" s="1672"/>
    </row>
    <row r="31" spans="1:12" x14ac:dyDescent="0.2">
      <c r="A31" s="1441" t="s">
        <v>17</v>
      </c>
      <c r="B31" s="1445"/>
      <c r="C31" s="647"/>
      <c r="D31" s="484"/>
      <c r="E31" s="484"/>
      <c r="F31" s="484"/>
      <c r="G31" s="484"/>
      <c r="H31" s="484"/>
      <c r="I31" s="484"/>
      <c r="J31" s="484"/>
      <c r="K31" s="484"/>
      <c r="L31" s="484"/>
    </row>
    <row r="32" spans="1:12" x14ac:dyDescent="0.2">
      <c r="A32" s="482"/>
      <c r="B32" s="648"/>
      <c r="C32" s="648"/>
      <c r="D32" s="485"/>
      <c r="E32" s="485"/>
      <c r="F32" s="485"/>
      <c r="G32" s="485"/>
      <c r="H32" s="485"/>
      <c r="I32" s="485"/>
      <c r="J32" s="485"/>
    </row>
    <row r="33" spans="1:11" x14ac:dyDescent="0.2">
      <c r="A33" s="482"/>
      <c r="B33" s="648"/>
      <c r="C33" s="648"/>
      <c r="D33" s="485"/>
      <c r="E33" s="485"/>
      <c r="F33" s="485"/>
      <c r="G33" s="485"/>
      <c r="H33" s="485"/>
      <c r="I33" s="485"/>
      <c r="J33" s="485"/>
    </row>
    <row r="34" spans="1:11" ht="15.75" customHeight="1" x14ac:dyDescent="0.2">
      <c r="A34" s="311" t="s">
        <v>11</v>
      </c>
      <c r="B34" s="311"/>
      <c r="C34" s="311"/>
      <c r="D34" s="311"/>
      <c r="E34" s="311"/>
      <c r="F34" s="311"/>
      <c r="G34" s="311"/>
      <c r="I34" s="1658"/>
      <c r="J34" s="1658"/>
    </row>
    <row r="35" spans="1:11" ht="12.75" customHeight="1" x14ac:dyDescent="0.2">
      <c r="A35" s="1661" t="s">
        <v>669</v>
      </c>
      <c r="B35" s="1661"/>
      <c r="C35" s="1661"/>
      <c r="D35" s="1661"/>
      <c r="E35" s="1661"/>
      <c r="F35" s="1661"/>
      <c r="G35" s="1661"/>
      <c r="H35" s="1661"/>
      <c r="I35" s="1661"/>
      <c r="J35" s="1661"/>
    </row>
    <row r="36" spans="1:11" ht="12.75" customHeight="1" x14ac:dyDescent="0.2">
      <c r="A36" s="265"/>
      <c r="B36" s="265"/>
      <c r="C36" s="265"/>
      <c r="D36" s="265"/>
      <c r="E36" s="265"/>
      <c r="F36" s="265"/>
      <c r="G36" s="265"/>
      <c r="H36" s="1658" t="s">
        <v>86</v>
      </c>
      <c r="I36" s="1658"/>
      <c r="J36" s="1658"/>
      <c r="K36" s="1658"/>
    </row>
    <row r="40" spans="1:11" x14ac:dyDescent="0.2">
      <c r="A40" s="1657"/>
      <c r="B40" s="1657"/>
      <c r="C40" s="1657"/>
      <c r="D40" s="1657"/>
      <c r="E40" s="1657"/>
      <c r="F40" s="1657"/>
      <c r="G40" s="1657"/>
      <c r="H40" s="1657"/>
      <c r="I40" s="1657"/>
      <c r="J40" s="1657"/>
    </row>
    <row r="42" spans="1:11" x14ac:dyDescent="0.2">
      <c r="A42" s="1657"/>
      <c r="B42" s="1657"/>
      <c r="C42" s="1657"/>
      <c r="D42" s="1657"/>
      <c r="E42" s="1657"/>
      <c r="F42" s="1657"/>
      <c r="G42" s="1657"/>
      <c r="H42" s="1657"/>
      <c r="I42" s="1657"/>
      <c r="J42" s="1657"/>
    </row>
  </sheetData>
  <mergeCells count="21">
    <mergeCell ref="A42:J42"/>
    <mergeCell ref="H36:K36"/>
    <mergeCell ref="A8:A9"/>
    <mergeCell ref="B8:B9"/>
    <mergeCell ref="C8:D8"/>
    <mergeCell ref="E8:F8"/>
    <mergeCell ref="G8:H8"/>
    <mergeCell ref="I8:J8"/>
    <mergeCell ref="K8:L8"/>
    <mergeCell ref="I34:J34"/>
    <mergeCell ref="A35:J35"/>
    <mergeCell ref="A40:J40"/>
    <mergeCell ref="C11:L30"/>
    <mergeCell ref="A31:B31"/>
    <mergeCell ref="E1:I1"/>
    <mergeCell ref="A2:J2"/>
    <mergeCell ref="A3:J3"/>
    <mergeCell ref="A7:B7"/>
    <mergeCell ref="A5:L5"/>
    <mergeCell ref="H7:L7"/>
    <mergeCell ref="J1:K1"/>
  </mergeCells>
  <printOptions horizontalCentered="1"/>
  <pageMargins left="0.5" right="0.5" top="0.23622047244094499" bottom="0" header="0.31496062992126" footer="0.31496062992126"/>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7"/>
  <sheetViews>
    <sheetView view="pageBreakPreview" topLeftCell="A6" zoomScaleNormal="90" zoomScaleSheetLayoutView="100" workbookViewId="0">
      <selection activeCell="D29" sqref="D29:E29"/>
    </sheetView>
  </sheetViews>
  <sheetFormatPr defaultColWidth="8.85546875" defaultRowHeight="12.75" x14ac:dyDescent="0.2"/>
  <cols>
    <col min="1" max="1" width="5.85546875" style="331" customWidth="1"/>
    <col min="2" max="2" width="14.85546875" style="331" customWidth="1"/>
    <col min="3" max="3" width="16.42578125" style="331" customWidth="1"/>
    <col min="4" max="4" width="18" style="331" customWidth="1"/>
    <col min="5" max="5" width="17.5703125" style="331" customWidth="1"/>
    <col min="6" max="6" width="18.5703125" style="331" customWidth="1"/>
    <col min="7" max="7" width="20.7109375" style="331" customWidth="1"/>
    <col min="8" max="8" width="22.7109375" style="331" customWidth="1"/>
    <col min="9" max="16384" width="8.85546875" style="331"/>
  </cols>
  <sheetData>
    <row r="1" spans="1:8" x14ac:dyDescent="0.2">
      <c r="A1" s="1140" t="s">
        <v>0</v>
      </c>
      <c r="B1" s="1140"/>
      <c r="C1" s="1140"/>
      <c r="D1" s="1140"/>
      <c r="E1" s="1140"/>
      <c r="F1" s="1140"/>
      <c r="G1" s="1140"/>
      <c r="H1" s="330" t="s">
        <v>248</v>
      </c>
    </row>
    <row r="2" spans="1:8" x14ac:dyDescent="0.2">
      <c r="A2" s="1140" t="s">
        <v>734</v>
      </c>
      <c r="B2" s="1140"/>
      <c r="C2" s="1140"/>
      <c r="D2" s="1140"/>
      <c r="E2" s="1140"/>
      <c r="F2" s="1140"/>
      <c r="G2" s="1140"/>
      <c r="H2" s="1140"/>
    </row>
    <row r="4" spans="1:8" ht="18" customHeight="1" x14ac:dyDescent="0.2">
      <c r="A4" s="1065" t="s">
        <v>785</v>
      </c>
      <c r="B4" s="1065"/>
      <c r="C4" s="1065"/>
      <c r="D4" s="1065"/>
      <c r="E4" s="1065"/>
      <c r="F4" s="1065"/>
      <c r="G4" s="1065"/>
      <c r="H4" s="1065"/>
    </row>
    <row r="5" spans="1:8" x14ac:dyDescent="0.2">
      <c r="A5" s="332" t="s">
        <v>249</v>
      </c>
      <c r="B5" s="332"/>
    </row>
    <row r="6" spans="1:8" x14ac:dyDescent="0.2">
      <c r="A6" s="332"/>
      <c r="B6" s="332"/>
      <c r="G6" s="1141" t="s">
        <v>823</v>
      </c>
      <c r="H6" s="1141"/>
    </row>
    <row r="7" spans="1:8" s="339" customFormat="1" ht="59.25" customHeight="1" x14ac:dyDescent="0.2">
      <c r="A7" s="241" t="s">
        <v>74</v>
      </c>
      <c r="B7" s="241" t="s">
        <v>3</v>
      </c>
      <c r="C7" s="241" t="s">
        <v>250</v>
      </c>
      <c r="D7" s="241" t="s">
        <v>251</v>
      </c>
      <c r="E7" s="241" t="s">
        <v>252</v>
      </c>
      <c r="F7" s="241" t="s">
        <v>253</v>
      </c>
      <c r="G7" s="241" t="s">
        <v>254</v>
      </c>
      <c r="H7" s="241" t="s">
        <v>255</v>
      </c>
    </row>
    <row r="8" spans="1:8" s="713" customFormat="1" x14ac:dyDescent="0.2">
      <c r="A8" s="712" t="s">
        <v>256</v>
      </c>
      <c r="B8" s="712" t="s">
        <v>257</v>
      </c>
      <c r="C8" s="712" t="s">
        <v>258</v>
      </c>
      <c r="D8" s="712" t="s">
        <v>259</v>
      </c>
      <c r="E8" s="712" t="s">
        <v>260</v>
      </c>
      <c r="F8" s="712" t="s">
        <v>261</v>
      </c>
      <c r="G8" s="712" t="s">
        <v>262</v>
      </c>
      <c r="H8" s="712" t="s">
        <v>263</v>
      </c>
    </row>
    <row r="9" spans="1:8" x14ac:dyDescent="0.2">
      <c r="A9" s="334">
        <v>1</v>
      </c>
      <c r="B9" s="335" t="s">
        <v>885</v>
      </c>
      <c r="C9" s="336">
        <v>935</v>
      </c>
      <c r="D9" s="337">
        <v>19</v>
      </c>
      <c r="E9" s="338">
        <v>544</v>
      </c>
      <c r="F9" s="334">
        <f>C9+D9+E9</f>
        <v>1498</v>
      </c>
      <c r="G9" s="334">
        <v>1498</v>
      </c>
      <c r="H9" s="335"/>
    </row>
    <row r="10" spans="1:8" x14ac:dyDescent="0.2">
      <c r="A10" s="334">
        <v>2</v>
      </c>
      <c r="B10" s="335" t="s">
        <v>886</v>
      </c>
      <c r="C10" s="336">
        <v>264</v>
      </c>
      <c r="D10" s="340">
        <v>2</v>
      </c>
      <c r="E10" s="338">
        <v>194</v>
      </c>
      <c r="F10" s="334">
        <f t="shared" ref="F10:F28" si="0">C10+D10+E10</f>
        <v>460</v>
      </c>
      <c r="G10" s="334">
        <v>460</v>
      </c>
      <c r="H10" s="335"/>
    </row>
    <row r="11" spans="1:8" x14ac:dyDescent="0.2">
      <c r="A11" s="334">
        <v>3</v>
      </c>
      <c r="B11" s="335" t="s">
        <v>887</v>
      </c>
      <c r="C11" s="247">
        <v>874</v>
      </c>
      <c r="D11" s="340">
        <v>0</v>
      </c>
      <c r="E11" s="340">
        <v>513</v>
      </c>
      <c r="F11" s="334">
        <f t="shared" si="0"/>
        <v>1387</v>
      </c>
      <c r="G11" s="334">
        <v>1387</v>
      </c>
      <c r="H11" s="335"/>
    </row>
    <row r="12" spans="1:8" x14ac:dyDescent="0.2">
      <c r="A12" s="334">
        <v>4</v>
      </c>
      <c r="B12" s="335" t="s">
        <v>888</v>
      </c>
      <c r="C12" s="247">
        <v>899</v>
      </c>
      <c r="D12" s="247">
        <v>5</v>
      </c>
      <c r="E12" s="341">
        <v>592</v>
      </c>
      <c r="F12" s="334">
        <f t="shared" si="0"/>
        <v>1496</v>
      </c>
      <c r="G12" s="334">
        <v>1496</v>
      </c>
      <c r="H12" s="335"/>
    </row>
    <row r="13" spans="1:8" x14ac:dyDescent="0.2">
      <c r="A13" s="334">
        <v>5</v>
      </c>
      <c r="B13" s="335" t="s">
        <v>889</v>
      </c>
      <c r="C13" s="336">
        <v>687</v>
      </c>
      <c r="D13" s="340">
        <v>6</v>
      </c>
      <c r="E13" s="342">
        <v>423</v>
      </c>
      <c r="F13" s="334">
        <f t="shared" si="0"/>
        <v>1116</v>
      </c>
      <c r="G13" s="334">
        <v>1116</v>
      </c>
      <c r="H13" s="335"/>
    </row>
    <row r="14" spans="1:8" x14ac:dyDescent="0.2">
      <c r="A14" s="334">
        <v>6</v>
      </c>
      <c r="B14" s="335" t="s">
        <v>890</v>
      </c>
      <c r="C14" s="336">
        <v>643</v>
      </c>
      <c r="D14" s="343">
        <v>14</v>
      </c>
      <c r="E14" s="344">
        <v>558</v>
      </c>
      <c r="F14" s="334">
        <f t="shared" si="0"/>
        <v>1215</v>
      </c>
      <c r="G14" s="334">
        <v>1215</v>
      </c>
      <c r="H14" s="335"/>
    </row>
    <row r="15" spans="1:8" x14ac:dyDescent="0.2">
      <c r="A15" s="334">
        <v>7</v>
      </c>
      <c r="B15" s="335" t="s">
        <v>891</v>
      </c>
      <c r="C15" s="336">
        <v>526</v>
      </c>
      <c r="D15" s="340">
        <v>2</v>
      </c>
      <c r="E15" s="340">
        <v>331</v>
      </c>
      <c r="F15" s="334">
        <f t="shared" si="0"/>
        <v>859</v>
      </c>
      <c r="G15" s="334">
        <v>859</v>
      </c>
      <c r="H15" s="335"/>
    </row>
    <row r="16" spans="1:8" x14ac:dyDescent="0.2">
      <c r="A16" s="334">
        <v>8</v>
      </c>
      <c r="B16" s="335" t="s">
        <v>892</v>
      </c>
      <c r="C16" s="336">
        <v>457</v>
      </c>
      <c r="D16" s="340">
        <v>5</v>
      </c>
      <c r="E16" s="340">
        <v>322</v>
      </c>
      <c r="F16" s="334">
        <f t="shared" si="0"/>
        <v>784</v>
      </c>
      <c r="G16" s="334">
        <v>784</v>
      </c>
      <c r="H16" s="335"/>
    </row>
    <row r="17" spans="1:8" x14ac:dyDescent="0.2">
      <c r="A17" s="334">
        <v>9</v>
      </c>
      <c r="B17" s="335" t="s">
        <v>893</v>
      </c>
      <c r="C17" s="336">
        <v>1004</v>
      </c>
      <c r="D17" s="337">
        <v>11</v>
      </c>
      <c r="E17" s="337">
        <v>675</v>
      </c>
      <c r="F17" s="334">
        <f t="shared" si="0"/>
        <v>1690</v>
      </c>
      <c r="G17" s="334">
        <v>1690</v>
      </c>
      <c r="H17" s="335"/>
    </row>
    <row r="18" spans="1:8" x14ac:dyDescent="0.2">
      <c r="A18" s="334">
        <v>10</v>
      </c>
      <c r="B18" s="335" t="s">
        <v>894</v>
      </c>
      <c r="C18" s="336">
        <v>920</v>
      </c>
      <c r="D18" s="340">
        <v>11</v>
      </c>
      <c r="E18" s="340">
        <v>541</v>
      </c>
      <c r="F18" s="334">
        <f t="shared" si="0"/>
        <v>1472</v>
      </c>
      <c r="G18" s="334">
        <v>1472</v>
      </c>
      <c r="H18" s="335"/>
    </row>
    <row r="19" spans="1:8" x14ac:dyDescent="0.2">
      <c r="A19" s="334">
        <v>11</v>
      </c>
      <c r="B19" s="335" t="s">
        <v>895</v>
      </c>
      <c r="C19" s="247">
        <v>203</v>
      </c>
      <c r="D19" s="247">
        <v>6</v>
      </c>
      <c r="E19" s="247">
        <f>271+9</f>
        <v>280</v>
      </c>
      <c r="F19" s="334">
        <f t="shared" si="0"/>
        <v>489</v>
      </c>
      <c r="G19" s="334">
        <v>489</v>
      </c>
      <c r="H19" s="335"/>
    </row>
    <row r="20" spans="1:8" x14ac:dyDescent="0.2">
      <c r="A20" s="334">
        <v>12</v>
      </c>
      <c r="B20" s="335" t="s">
        <v>896</v>
      </c>
      <c r="C20" s="334">
        <v>347</v>
      </c>
      <c r="D20" s="334">
        <v>12</v>
      </c>
      <c r="E20" s="334">
        <v>184</v>
      </c>
      <c r="F20" s="334">
        <f t="shared" si="0"/>
        <v>543</v>
      </c>
      <c r="G20" s="334">
        <v>543</v>
      </c>
      <c r="H20" s="335"/>
    </row>
    <row r="21" spans="1:8" x14ac:dyDescent="0.2">
      <c r="A21" s="334">
        <v>13</v>
      </c>
      <c r="B21" s="335" t="s">
        <v>897</v>
      </c>
      <c r="C21" s="247">
        <v>709</v>
      </c>
      <c r="D21" s="334">
        <v>96</v>
      </c>
      <c r="E21" s="334">
        <v>422</v>
      </c>
      <c r="F21" s="334">
        <f t="shared" si="0"/>
        <v>1227</v>
      </c>
      <c r="G21" s="334">
        <v>1227</v>
      </c>
      <c r="H21" s="335"/>
    </row>
    <row r="22" spans="1:8" x14ac:dyDescent="0.2">
      <c r="A22" s="334">
        <v>14</v>
      </c>
      <c r="B22" s="335" t="s">
        <v>898</v>
      </c>
      <c r="C22" s="334">
        <v>648</v>
      </c>
      <c r="D22" s="345">
        <v>51</v>
      </c>
      <c r="E22" s="341">
        <v>739</v>
      </c>
      <c r="F22" s="334">
        <f t="shared" si="0"/>
        <v>1438</v>
      </c>
      <c r="G22" s="334">
        <v>1438</v>
      </c>
      <c r="H22" s="335"/>
    </row>
    <row r="23" spans="1:8" x14ac:dyDescent="0.2">
      <c r="A23" s="334">
        <v>15</v>
      </c>
      <c r="B23" s="335" t="s">
        <v>899</v>
      </c>
      <c r="C23" s="334">
        <v>377</v>
      </c>
      <c r="D23" s="247">
        <v>22</v>
      </c>
      <c r="E23" s="247">
        <v>382</v>
      </c>
      <c r="F23" s="334">
        <f t="shared" si="0"/>
        <v>781</v>
      </c>
      <c r="G23" s="334">
        <v>781</v>
      </c>
      <c r="H23" s="335"/>
    </row>
    <row r="24" spans="1:8" x14ac:dyDescent="0.2">
      <c r="A24" s="334">
        <v>16</v>
      </c>
      <c r="B24" s="335" t="s">
        <v>900</v>
      </c>
      <c r="C24" s="334">
        <v>497</v>
      </c>
      <c r="D24" s="334">
        <v>81</v>
      </c>
      <c r="E24" s="334">
        <v>233</v>
      </c>
      <c r="F24" s="334">
        <f t="shared" si="0"/>
        <v>811</v>
      </c>
      <c r="G24" s="334">
        <v>811</v>
      </c>
      <c r="H24" s="335"/>
    </row>
    <row r="25" spans="1:8" x14ac:dyDescent="0.2">
      <c r="A25" s="334">
        <v>17</v>
      </c>
      <c r="B25" s="335" t="s">
        <v>901</v>
      </c>
      <c r="C25" s="334">
        <v>335</v>
      </c>
      <c r="D25" s="247">
        <v>16</v>
      </c>
      <c r="E25" s="247">
        <f>163+4</f>
        <v>167</v>
      </c>
      <c r="F25" s="334">
        <f t="shared" si="0"/>
        <v>518</v>
      </c>
      <c r="G25" s="334">
        <v>518</v>
      </c>
      <c r="H25" s="335"/>
    </row>
    <row r="26" spans="1:8" x14ac:dyDescent="0.2">
      <c r="A26" s="334">
        <v>18</v>
      </c>
      <c r="B26" s="335" t="s">
        <v>902</v>
      </c>
      <c r="C26" s="334">
        <v>1128</v>
      </c>
      <c r="D26" s="334">
        <v>13</v>
      </c>
      <c r="E26" s="334">
        <v>728</v>
      </c>
      <c r="F26" s="334">
        <f t="shared" si="0"/>
        <v>1869</v>
      </c>
      <c r="G26" s="334">
        <v>1869</v>
      </c>
      <c r="H26" s="335"/>
    </row>
    <row r="27" spans="1:8" x14ac:dyDescent="0.2">
      <c r="A27" s="334">
        <v>19</v>
      </c>
      <c r="B27" s="335" t="s">
        <v>903</v>
      </c>
      <c r="C27" s="247">
        <v>434</v>
      </c>
      <c r="D27" s="334">
        <v>37</v>
      </c>
      <c r="E27" s="334">
        <v>295</v>
      </c>
      <c r="F27" s="334">
        <f t="shared" si="0"/>
        <v>766</v>
      </c>
      <c r="G27" s="334">
        <v>766</v>
      </c>
      <c r="H27" s="335"/>
    </row>
    <row r="28" spans="1:8" x14ac:dyDescent="0.2">
      <c r="A28" s="334">
        <v>20</v>
      </c>
      <c r="B28" s="335" t="s">
        <v>904</v>
      </c>
      <c r="C28" s="334">
        <v>995</v>
      </c>
      <c r="D28" s="334">
        <v>67</v>
      </c>
      <c r="E28" s="334">
        <v>724</v>
      </c>
      <c r="F28" s="334">
        <f t="shared" si="0"/>
        <v>1786</v>
      </c>
      <c r="G28" s="334">
        <v>1786</v>
      </c>
      <c r="H28" s="335"/>
    </row>
    <row r="29" spans="1:8" x14ac:dyDescent="0.2">
      <c r="A29" s="286" t="s">
        <v>17</v>
      </c>
      <c r="B29" s="335"/>
      <c r="C29" s="286">
        <f t="shared" ref="C29:H29" si="1">SUM(C9:C28)</f>
        <v>12882</v>
      </c>
      <c r="D29" s="286">
        <f t="shared" si="1"/>
        <v>476</v>
      </c>
      <c r="E29" s="286">
        <f t="shared" si="1"/>
        <v>8847</v>
      </c>
      <c r="F29" s="286">
        <f t="shared" si="1"/>
        <v>22205</v>
      </c>
      <c r="G29" s="286">
        <f t="shared" si="1"/>
        <v>22205</v>
      </c>
      <c r="H29" s="286">
        <f t="shared" si="1"/>
        <v>0</v>
      </c>
    </row>
    <row r="31" spans="1:8" x14ac:dyDescent="0.2">
      <c r="A31" s="1142" t="s">
        <v>264</v>
      </c>
      <c r="B31" s="1142"/>
      <c r="C31" s="1142"/>
      <c r="D31" s="1142"/>
      <c r="E31" s="1142"/>
      <c r="F31" s="1142"/>
      <c r="G31" s="1142"/>
      <c r="H31" s="1142"/>
    </row>
    <row r="33" spans="1:8" x14ac:dyDescent="0.2">
      <c r="B33" s="186"/>
    </row>
    <row r="34" spans="1:8" ht="15" customHeight="1" x14ac:dyDescent="0.2">
      <c r="A34" s="346"/>
      <c r="B34" s="347"/>
      <c r="C34" s="346"/>
      <c r="D34" s="346"/>
      <c r="E34" s="346"/>
      <c r="F34" s="1138"/>
      <c r="G34" s="1138"/>
      <c r="H34" s="230"/>
    </row>
    <row r="35" spans="1:8" ht="15" customHeight="1" x14ac:dyDescent="0.2">
      <c r="A35" s="346"/>
      <c r="B35" s="346"/>
      <c r="C35" s="346"/>
      <c r="D35" s="346"/>
      <c r="E35" s="346"/>
      <c r="F35" s="1138" t="s">
        <v>13</v>
      </c>
      <c r="G35" s="1138"/>
      <c r="H35" s="1138"/>
    </row>
    <row r="36" spans="1:8" ht="15" customHeight="1" x14ac:dyDescent="0.2">
      <c r="A36" s="346"/>
      <c r="B36" s="346"/>
      <c r="C36" s="346"/>
      <c r="D36" s="346"/>
      <c r="E36" s="346"/>
      <c r="F36" s="1138" t="s">
        <v>86</v>
      </c>
      <c r="G36" s="1138"/>
      <c r="H36" s="1138"/>
    </row>
    <row r="37" spans="1:8" x14ac:dyDescent="0.2">
      <c r="A37" s="346" t="s">
        <v>11</v>
      </c>
      <c r="C37" s="346"/>
      <c r="D37" s="346"/>
      <c r="E37" s="346"/>
      <c r="F37" s="1139"/>
      <c r="G37" s="1139"/>
      <c r="H37" s="348"/>
    </row>
  </sheetData>
  <mergeCells count="9">
    <mergeCell ref="F36:H36"/>
    <mergeCell ref="F37:G37"/>
    <mergeCell ref="A1:G1"/>
    <mergeCell ref="A2:H2"/>
    <mergeCell ref="A4:H4"/>
    <mergeCell ref="G6:H6"/>
    <mergeCell ref="F34:G34"/>
    <mergeCell ref="F35:H35"/>
    <mergeCell ref="A31:H31"/>
  </mergeCells>
  <printOptions horizontalCentered="1"/>
  <pageMargins left="0.5" right="0.5" top="0.23622047244094499" bottom="0" header="0.31496062992126" footer="0.31496062992126"/>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42"/>
  <sheetViews>
    <sheetView view="pageBreakPreview" topLeftCell="A13" zoomScale="98" zoomScaleSheetLayoutView="98" workbookViewId="0">
      <selection activeCell="C20" sqref="C20"/>
    </sheetView>
  </sheetViews>
  <sheetFormatPr defaultColWidth="9.140625" defaultRowHeight="12.75" x14ac:dyDescent="0.2"/>
  <cols>
    <col min="1" max="1" width="6.5703125" style="349" customWidth="1"/>
    <col min="2" max="2" width="10.85546875" style="349" customWidth="1"/>
    <col min="3" max="3" width="9.7109375" style="349" customWidth="1"/>
    <col min="4" max="4" width="9.140625" style="349"/>
    <col min="5" max="5" width="9.5703125" style="349" customWidth="1"/>
    <col min="6" max="6" width="9.7109375" style="349" customWidth="1"/>
    <col min="7" max="7" width="10" style="349" customWidth="1"/>
    <col min="8" max="8" width="9.85546875" style="349" customWidth="1"/>
    <col min="9" max="9" width="9.140625" style="349"/>
    <col min="10" max="10" width="10.7109375" style="349" customWidth="1"/>
    <col min="11" max="11" width="8.85546875" style="349" customWidth="1"/>
    <col min="12" max="12" width="9.85546875" style="349" customWidth="1"/>
    <col min="13" max="13" width="8.85546875" style="349" customWidth="1"/>
    <col min="14" max="14" width="11" style="349" customWidth="1"/>
    <col min="15" max="16384" width="9.140625" style="349"/>
  </cols>
  <sheetData>
    <row r="1" spans="1:19" ht="16.5" customHeight="1" x14ac:dyDescent="0.2">
      <c r="D1" s="1048"/>
      <c r="E1" s="1048"/>
      <c r="F1" s="1048"/>
      <c r="G1" s="1048"/>
      <c r="H1" s="1048"/>
      <c r="I1" s="1048"/>
      <c r="L1" s="1153" t="s">
        <v>88</v>
      </c>
      <c r="M1" s="1153"/>
    </row>
    <row r="2" spans="1:19" ht="15.75" x14ac:dyDescent="0.2">
      <c r="A2" s="1151" t="s">
        <v>0</v>
      </c>
      <c r="B2" s="1151"/>
      <c r="C2" s="1151"/>
      <c r="D2" s="1151"/>
      <c r="E2" s="1151"/>
      <c r="F2" s="1151"/>
      <c r="G2" s="1151"/>
      <c r="H2" s="1151"/>
      <c r="I2" s="1151"/>
      <c r="J2" s="1151"/>
      <c r="K2" s="1151"/>
      <c r="L2" s="1151"/>
      <c r="M2" s="1151"/>
    </row>
    <row r="3" spans="1:19" ht="20.25" x14ac:dyDescent="0.2">
      <c r="A3" s="1152" t="s">
        <v>734</v>
      </c>
      <c r="B3" s="1152"/>
      <c r="C3" s="1152"/>
      <c r="D3" s="1152"/>
      <c r="E3" s="1152"/>
      <c r="F3" s="1152"/>
      <c r="G3" s="1152"/>
      <c r="H3" s="1152"/>
      <c r="I3" s="1152"/>
      <c r="J3" s="1152"/>
      <c r="K3" s="1152"/>
      <c r="L3" s="1152"/>
      <c r="M3" s="1152"/>
    </row>
    <row r="4" spans="1:19" ht="6" customHeight="1" x14ac:dyDescent="0.2"/>
    <row r="5" spans="1:19" ht="15.75" x14ac:dyDescent="0.2">
      <c r="A5" s="1151" t="s">
        <v>786</v>
      </c>
      <c r="B5" s="1151"/>
      <c r="C5" s="1151"/>
      <c r="D5" s="1151"/>
      <c r="E5" s="1151"/>
      <c r="F5" s="1151"/>
      <c r="G5" s="1151"/>
      <c r="H5" s="1151"/>
      <c r="I5" s="1151"/>
      <c r="J5" s="1151"/>
      <c r="K5" s="1151"/>
      <c r="L5" s="1151"/>
      <c r="M5" s="1151"/>
    </row>
    <row r="6" spans="1:19" ht="6" customHeight="1" x14ac:dyDescent="0.2"/>
    <row r="7" spans="1:19" x14ac:dyDescent="0.2">
      <c r="A7" s="1050" t="s">
        <v>157</v>
      </c>
      <c r="B7" s="1050"/>
      <c r="K7" s="350"/>
    </row>
    <row r="8" spans="1:19" x14ac:dyDescent="0.2">
      <c r="A8" s="277"/>
      <c r="B8" s="277"/>
      <c r="K8" s="351"/>
      <c r="L8" s="1150" t="s">
        <v>823</v>
      </c>
      <c r="M8" s="1150"/>
      <c r="N8" s="1150"/>
    </row>
    <row r="9" spans="1:19" ht="19.5" customHeight="1" x14ac:dyDescent="0.2">
      <c r="A9" s="1154" t="s">
        <v>2</v>
      </c>
      <c r="B9" s="1024" t="s">
        <v>3</v>
      </c>
      <c r="C9" s="1020" t="s">
        <v>4</v>
      </c>
      <c r="D9" s="1020"/>
      <c r="E9" s="1020"/>
      <c r="F9" s="1045"/>
      <c r="G9" s="1149"/>
      <c r="H9" s="1147" t="s">
        <v>103</v>
      </c>
      <c r="I9" s="1147"/>
      <c r="J9" s="1147"/>
      <c r="K9" s="1147"/>
      <c r="L9" s="1147"/>
      <c r="M9" s="1024" t="s">
        <v>132</v>
      </c>
      <c r="N9" s="1024" t="s">
        <v>133</v>
      </c>
    </row>
    <row r="10" spans="1:19" ht="45" customHeight="1" x14ac:dyDescent="0.2">
      <c r="A10" s="1155"/>
      <c r="B10" s="1025"/>
      <c r="C10" s="218" t="s">
        <v>5</v>
      </c>
      <c r="D10" s="218" t="s">
        <v>6</v>
      </c>
      <c r="E10" s="218" t="s">
        <v>343</v>
      </c>
      <c r="F10" s="221" t="s">
        <v>101</v>
      </c>
      <c r="G10" s="4" t="s">
        <v>344</v>
      </c>
      <c r="H10" s="218" t="s">
        <v>5</v>
      </c>
      <c r="I10" s="218" t="s">
        <v>6</v>
      </c>
      <c r="J10" s="218" t="s">
        <v>343</v>
      </c>
      <c r="K10" s="221" t="s">
        <v>101</v>
      </c>
      <c r="L10" s="221" t="s">
        <v>345</v>
      </c>
      <c r="M10" s="1025"/>
      <c r="N10" s="1025"/>
      <c r="R10" s="352"/>
      <c r="S10" s="352"/>
    </row>
    <row r="11" spans="1:19" s="273" customFormat="1" x14ac:dyDescent="0.2">
      <c r="A11" s="220">
        <v>1</v>
      </c>
      <c r="B11" s="220">
        <v>2</v>
      </c>
      <c r="C11" s="220">
        <v>3</v>
      </c>
      <c r="D11" s="220">
        <v>4</v>
      </c>
      <c r="E11" s="220">
        <v>5</v>
      </c>
      <c r="F11" s="220">
        <v>6</v>
      </c>
      <c r="G11" s="220">
        <v>7</v>
      </c>
      <c r="H11" s="220">
        <v>8</v>
      </c>
      <c r="I11" s="220">
        <v>9</v>
      </c>
      <c r="J11" s="220">
        <v>10</v>
      </c>
      <c r="K11" s="220">
        <v>11</v>
      </c>
      <c r="L11" s="220">
        <v>12</v>
      </c>
      <c r="M11" s="220">
        <v>13</v>
      </c>
      <c r="N11" s="220">
        <v>14</v>
      </c>
    </row>
    <row r="12" spans="1:19" ht="13.5" customHeight="1" x14ac:dyDescent="0.2">
      <c r="A12" s="353">
        <v>1</v>
      </c>
      <c r="B12" s="354" t="s">
        <v>885</v>
      </c>
      <c r="C12" s="361">
        <v>935</v>
      </c>
      <c r="D12" s="353">
        <v>0</v>
      </c>
      <c r="E12" s="353">
        <v>0</v>
      </c>
      <c r="F12" s="661">
        <v>0</v>
      </c>
      <c r="G12" s="660">
        <f>SUM(C12:F12)</f>
        <v>935</v>
      </c>
      <c r="H12" s="361">
        <v>935</v>
      </c>
      <c r="I12" s="353">
        <v>0</v>
      </c>
      <c r="J12" s="353">
        <v>0</v>
      </c>
      <c r="K12" s="661">
        <v>0</v>
      </c>
      <c r="L12" s="660">
        <f>SUM(H12:K12)</f>
        <v>935</v>
      </c>
      <c r="M12" s="353">
        <v>0</v>
      </c>
      <c r="N12" s="353"/>
    </row>
    <row r="13" spans="1:19" ht="13.5" customHeight="1" x14ac:dyDescent="0.2">
      <c r="A13" s="353">
        <v>2</v>
      </c>
      <c r="B13" s="354" t="s">
        <v>886</v>
      </c>
      <c r="C13" s="361">
        <v>264</v>
      </c>
      <c r="D13" s="353">
        <v>0</v>
      </c>
      <c r="E13" s="353">
        <v>0</v>
      </c>
      <c r="F13" s="661">
        <v>0</v>
      </c>
      <c r="G13" s="660">
        <f t="shared" ref="G13:G31" si="0">SUM(C13:F13)</f>
        <v>264</v>
      </c>
      <c r="H13" s="361">
        <v>264</v>
      </c>
      <c r="I13" s="353">
        <v>0</v>
      </c>
      <c r="J13" s="353">
        <v>0</v>
      </c>
      <c r="K13" s="661">
        <v>0</v>
      </c>
      <c r="L13" s="660">
        <f t="shared" ref="L13:L31" si="1">SUM(H13:K13)</f>
        <v>264</v>
      </c>
      <c r="M13" s="353">
        <v>0</v>
      </c>
      <c r="N13" s="353"/>
    </row>
    <row r="14" spans="1:19" ht="13.5" customHeight="1" x14ac:dyDescent="0.2">
      <c r="A14" s="353">
        <v>3</v>
      </c>
      <c r="B14" s="354" t="s">
        <v>887</v>
      </c>
      <c r="C14" s="362">
        <v>874</v>
      </c>
      <c r="D14" s="353">
        <v>0</v>
      </c>
      <c r="E14" s="353">
        <v>0</v>
      </c>
      <c r="F14" s="661">
        <v>0</v>
      </c>
      <c r="G14" s="660">
        <f t="shared" si="0"/>
        <v>874</v>
      </c>
      <c r="H14" s="362">
        <v>874</v>
      </c>
      <c r="I14" s="353">
        <v>0</v>
      </c>
      <c r="J14" s="353">
        <v>0</v>
      </c>
      <c r="K14" s="661">
        <v>0</v>
      </c>
      <c r="L14" s="660">
        <f t="shared" si="1"/>
        <v>874</v>
      </c>
      <c r="M14" s="353">
        <v>0</v>
      </c>
      <c r="N14" s="353"/>
    </row>
    <row r="15" spans="1:19" ht="13.5" customHeight="1" x14ac:dyDescent="0.2">
      <c r="A15" s="353">
        <v>4</v>
      </c>
      <c r="B15" s="354" t="s">
        <v>888</v>
      </c>
      <c r="C15" s="362">
        <v>899</v>
      </c>
      <c r="D15" s="353">
        <v>0</v>
      </c>
      <c r="E15" s="353">
        <v>0</v>
      </c>
      <c r="F15" s="661">
        <v>0</v>
      </c>
      <c r="G15" s="660">
        <f t="shared" si="0"/>
        <v>899</v>
      </c>
      <c r="H15" s="362">
        <v>899</v>
      </c>
      <c r="I15" s="353">
        <v>0</v>
      </c>
      <c r="J15" s="353">
        <v>0</v>
      </c>
      <c r="K15" s="661">
        <v>0</v>
      </c>
      <c r="L15" s="660">
        <f t="shared" si="1"/>
        <v>899</v>
      </c>
      <c r="M15" s="353">
        <v>0</v>
      </c>
      <c r="N15" s="353"/>
    </row>
    <row r="16" spans="1:19" ht="13.5" customHeight="1" x14ac:dyDescent="0.2">
      <c r="A16" s="353">
        <v>5</v>
      </c>
      <c r="B16" s="354" t="s">
        <v>889</v>
      </c>
      <c r="C16" s="361">
        <v>687</v>
      </c>
      <c r="D16" s="353">
        <v>0</v>
      </c>
      <c r="E16" s="353">
        <v>0</v>
      </c>
      <c r="F16" s="661">
        <v>0</v>
      </c>
      <c r="G16" s="660">
        <f t="shared" si="0"/>
        <v>687</v>
      </c>
      <c r="H16" s="361">
        <v>687</v>
      </c>
      <c r="I16" s="353">
        <v>0</v>
      </c>
      <c r="J16" s="353">
        <v>0</v>
      </c>
      <c r="K16" s="661">
        <v>0</v>
      </c>
      <c r="L16" s="660">
        <f t="shared" si="1"/>
        <v>687</v>
      </c>
      <c r="M16" s="353">
        <v>0</v>
      </c>
      <c r="N16" s="353"/>
    </row>
    <row r="17" spans="1:14" ht="13.5" customHeight="1" x14ac:dyDescent="0.2">
      <c r="A17" s="353">
        <v>6</v>
      </c>
      <c r="B17" s="354" t="s">
        <v>890</v>
      </c>
      <c r="C17" s="361">
        <v>643</v>
      </c>
      <c r="D17" s="353">
        <v>0</v>
      </c>
      <c r="E17" s="353">
        <v>0</v>
      </c>
      <c r="F17" s="661">
        <v>0</v>
      </c>
      <c r="G17" s="660">
        <f t="shared" si="0"/>
        <v>643</v>
      </c>
      <c r="H17" s="361">
        <v>643</v>
      </c>
      <c r="I17" s="353">
        <v>0</v>
      </c>
      <c r="J17" s="353">
        <v>0</v>
      </c>
      <c r="K17" s="661">
        <v>0</v>
      </c>
      <c r="L17" s="660">
        <f t="shared" si="1"/>
        <v>643</v>
      </c>
      <c r="M17" s="353">
        <v>0</v>
      </c>
      <c r="N17" s="353"/>
    </row>
    <row r="18" spans="1:14" ht="13.5" customHeight="1" x14ac:dyDescent="0.2">
      <c r="A18" s="353">
        <v>7</v>
      </c>
      <c r="B18" s="354" t="s">
        <v>891</v>
      </c>
      <c r="C18" s="361">
        <v>526</v>
      </c>
      <c r="D18" s="353">
        <v>0</v>
      </c>
      <c r="E18" s="353">
        <v>0</v>
      </c>
      <c r="F18" s="661">
        <v>0</v>
      </c>
      <c r="G18" s="660">
        <f t="shared" si="0"/>
        <v>526</v>
      </c>
      <c r="H18" s="361">
        <v>526</v>
      </c>
      <c r="I18" s="353">
        <v>0</v>
      </c>
      <c r="J18" s="353">
        <v>0</v>
      </c>
      <c r="K18" s="661">
        <v>0</v>
      </c>
      <c r="L18" s="660">
        <f t="shared" si="1"/>
        <v>526</v>
      </c>
      <c r="M18" s="353">
        <v>0</v>
      </c>
      <c r="N18" s="353"/>
    </row>
    <row r="19" spans="1:14" ht="13.5" customHeight="1" x14ac:dyDescent="0.2">
      <c r="A19" s="353">
        <v>8</v>
      </c>
      <c r="B19" s="354" t="s">
        <v>892</v>
      </c>
      <c r="C19" s="361">
        <v>457</v>
      </c>
      <c r="D19" s="353">
        <v>0</v>
      </c>
      <c r="E19" s="353">
        <v>0</v>
      </c>
      <c r="F19" s="661">
        <v>0</v>
      </c>
      <c r="G19" s="660">
        <f t="shared" si="0"/>
        <v>457</v>
      </c>
      <c r="H19" s="361">
        <v>457</v>
      </c>
      <c r="I19" s="353">
        <v>0</v>
      </c>
      <c r="J19" s="353">
        <v>0</v>
      </c>
      <c r="K19" s="661">
        <v>0</v>
      </c>
      <c r="L19" s="660">
        <f t="shared" si="1"/>
        <v>457</v>
      </c>
      <c r="M19" s="353">
        <v>0</v>
      </c>
      <c r="N19" s="353"/>
    </row>
    <row r="20" spans="1:14" ht="13.5" customHeight="1" x14ac:dyDescent="0.2">
      <c r="A20" s="353">
        <v>9</v>
      </c>
      <c r="B20" s="354" t="s">
        <v>893</v>
      </c>
      <c r="C20" s="361">
        <v>1004</v>
      </c>
      <c r="D20" s="353">
        <v>0</v>
      </c>
      <c r="E20" s="353">
        <v>0</v>
      </c>
      <c r="F20" s="661">
        <v>0</v>
      </c>
      <c r="G20" s="660">
        <f t="shared" si="0"/>
        <v>1004</v>
      </c>
      <c r="H20" s="361">
        <v>1004</v>
      </c>
      <c r="I20" s="353">
        <v>0</v>
      </c>
      <c r="J20" s="353">
        <v>0</v>
      </c>
      <c r="K20" s="661">
        <v>0</v>
      </c>
      <c r="L20" s="660">
        <f t="shared" si="1"/>
        <v>1004</v>
      </c>
      <c r="M20" s="353">
        <v>0</v>
      </c>
      <c r="N20" s="353"/>
    </row>
    <row r="21" spans="1:14" ht="13.5" customHeight="1" x14ac:dyDescent="0.2">
      <c r="A21" s="353">
        <v>10</v>
      </c>
      <c r="B21" s="354" t="s">
        <v>894</v>
      </c>
      <c r="C21" s="361">
        <v>920</v>
      </c>
      <c r="D21" s="353">
        <v>0</v>
      </c>
      <c r="E21" s="353">
        <v>0</v>
      </c>
      <c r="F21" s="661">
        <v>0</v>
      </c>
      <c r="G21" s="660">
        <f t="shared" si="0"/>
        <v>920</v>
      </c>
      <c r="H21" s="361">
        <v>920</v>
      </c>
      <c r="I21" s="353">
        <v>0</v>
      </c>
      <c r="J21" s="353">
        <v>0</v>
      </c>
      <c r="K21" s="661">
        <v>0</v>
      </c>
      <c r="L21" s="660">
        <f t="shared" si="1"/>
        <v>920</v>
      </c>
      <c r="M21" s="353">
        <v>0</v>
      </c>
      <c r="N21" s="353"/>
    </row>
    <row r="22" spans="1:14" ht="13.5" customHeight="1" x14ac:dyDescent="0.2">
      <c r="A22" s="353">
        <v>11</v>
      </c>
      <c r="B22" s="354" t="s">
        <v>895</v>
      </c>
      <c r="C22" s="654">
        <v>203</v>
      </c>
      <c r="D22" s="353">
        <v>0</v>
      </c>
      <c r="E22" s="353">
        <v>0</v>
      </c>
      <c r="F22" s="661">
        <v>0</v>
      </c>
      <c r="G22" s="660">
        <f t="shared" si="0"/>
        <v>203</v>
      </c>
      <c r="H22" s="654">
        <v>203</v>
      </c>
      <c r="I22" s="353">
        <v>0</v>
      </c>
      <c r="J22" s="353">
        <v>0</v>
      </c>
      <c r="K22" s="661">
        <v>0</v>
      </c>
      <c r="L22" s="660">
        <f t="shared" si="1"/>
        <v>203</v>
      </c>
      <c r="M22" s="353">
        <v>0</v>
      </c>
      <c r="N22" s="353"/>
    </row>
    <row r="23" spans="1:14" ht="13.5" customHeight="1" x14ac:dyDescent="0.2">
      <c r="A23" s="353">
        <v>12</v>
      </c>
      <c r="B23" s="354" t="s">
        <v>896</v>
      </c>
      <c r="C23" s="355">
        <v>347</v>
      </c>
      <c r="D23" s="353">
        <v>0</v>
      </c>
      <c r="E23" s="353">
        <v>0</v>
      </c>
      <c r="F23" s="661">
        <v>0</v>
      </c>
      <c r="G23" s="660">
        <f t="shared" si="0"/>
        <v>347</v>
      </c>
      <c r="H23" s="355">
        <v>347</v>
      </c>
      <c r="I23" s="353">
        <v>0</v>
      </c>
      <c r="J23" s="353">
        <v>0</v>
      </c>
      <c r="K23" s="661">
        <v>0</v>
      </c>
      <c r="L23" s="660">
        <f t="shared" si="1"/>
        <v>347</v>
      </c>
      <c r="M23" s="353">
        <v>0</v>
      </c>
      <c r="N23" s="353"/>
    </row>
    <row r="24" spans="1:14" ht="13.5" customHeight="1" x14ac:dyDescent="0.2">
      <c r="A24" s="353">
        <v>13</v>
      </c>
      <c r="B24" s="354" t="s">
        <v>897</v>
      </c>
      <c r="C24" s="355">
        <v>709</v>
      </c>
      <c r="D24" s="353">
        <v>0</v>
      </c>
      <c r="E24" s="353">
        <v>0</v>
      </c>
      <c r="F24" s="661">
        <v>0</v>
      </c>
      <c r="G24" s="660">
        <f t="shared" si="0"/>
        <v>709</v>
      </c>
      <c r="H24" s="355">
        <v>709</v>
      </c>
      <c r="I24" s="353">
        <v>0</v>
      </c>
      <c r="J24" s="353">
        <v>0</v>
      </c>
      <c r="K24" s="661">
        <v>0</v>
      </c>
      <c r="L24" s="660">
        <f t="shared" si="1"/>
        <v>709</v>
      </c>
      <c r="M24" s="353">
        <v>0</v>
      </c>
      <c r="N24" s="353"/>
    </row>
    <row r="25" spans="1:14" ht="13.5" customHeight="1" x14ac:dyDescent="0.2">
      <c r="A25" s="353">
        <v>14</v>
      </c>
      <c r="B25" s="354" t="s">
        <v>898</v>
      </c>
      <c r="C25" s="654">
        <v>648</v>
      </c>
      <c r="D25" s="353">
        <v>0</v>
      </c>
      <c r="E25" s="353">
        <v>0</v>
      </c>
      <c r="F25" s="661">
        <v>0</v>
      </c>
      <c r="G25" s="660">
        <f t="shared" si="0"/>
        <v>648</v>
      </c>
      <c r="H25" s="654">
        <v>648</v>
      </c>
      <c r="I25" s="353">
        <v>0</v>
      </c>
      <c r="J25" s="353">
        <v>0</v>
      </c>
      <c r="K25" s="661">
        <v>0</v>
      </c>
      <c r="L25" s="660">
        <f t="shared" si="1"/>
        <v>648</v>
      </c>
      <c r="M25" s="353">
        <v>0</v>
      </c>
      <c r="N25" s="353"/>
    </row>
    <row r="26" spans="1:14" ht="13.5" customHeight="1" x14ac:dyDescent="0.2">
      <c r="A26" s="353">
        <v>15</v>
      </c>
      <c r="B26" s="354" t="s">
        <v>899</v>
      </c>
      <c r="C26" s="355">
        <v>377</v>
      </c>
      <c r="D26" s="353">
        <v>0</v>
      </c>
      <c r="E26" s="353">
        <v>0</v>
      </c>
      <c r="F26" s="661">
        <v>0</v>
      </c>
      <c r="G26" s="660">
        <f t="shared" si="0"/>
        <v>377</v>
      </c>
      <c r="H26" s="355">
        <v>377</v>
      </c>
      <c r="I26" s="353">
        <v>0</v>
      </c>
      <c r="J26" s="353">
        <v>0</v>
      </c>
      <c r="K26" s="661">
        <v>0</v>
      </c>
      <c r="L26" s="660">
        <f t="shared" si="1"/>
        <v>377</v>
      </c>
      <c r="M26" s="353">
        <v>0</v>
      </c>
      <c r="N26" s="353"/>
    </row>
    <row r="27" spans="1:14" ht="13.5" customHeight="1" x14ac:dyDescent="0.2">
      <c r="A27" s="353">
        <v>16</v>
      </c>
      <c r="B27" s="354" t="s">
        <v>900</v>
      </c>
      <c r="C27" s="355">
        <v>497</v>
      </c>
      <c r="D27" s="353">
        <v>0</v>
      </c>
      <c r="E27" s="353">
        <v>0</v>
      </c>
      <c r="F27" s="661">
        <v>0</v>
      </c>
      <c r="G27" s="660">
        <f t="shared" si="0"/>
        <v>497</v>
      </c>
      <c r="H27" s="355">
        <v>497</v>
      </c>
      <c r="I27" s="353">
        <v>0</v>
      </c>
      <c r="J27" s="353">
        <v>0</v>
      </c>
      <c r="K27" s="661">
        <v>0</v>
      </c>
      <c r="L27" s="660">
        <f t="shared" si="1"/>
        <v>497</v>
      </c>
      <c r="M27" s="353">
        <v>0</v>
      </c>
      <c r="N27" s="353"/>
    </row>
    <row r="28" spans="1:14" ht="13.5" customHeight="1" x14ac:dyDescent="0.2">
      <c r="A28" s="353">
        <v>17</v>
      </c>
      <c r="B28" s="354" t="s">
        <v>901</v>
      </c>
      <c r="C28" s="355">
        <v>335</v>
      </c>
      <c r="D28" s="353">
        <v>0</v>
      </c>
      <c r="E28" s="353">
        <v>0</v>
      </c>
      <c r="F28" s="661">
        <v>0</v>
      </c>
      <c r="G28" s="660">
        <f t="shared" si="0"/>
        <v>335</v>
      </c>
      <c r="H28" s="355">
        <v>335</v>
      </c>
      <c r="I28" s="353">
        <v>0</v>
      </c>
      <c r="J28" s="353">
        <v>0</v>
      </c>
      <c r="K28" s="661">
        <v>0</v>
      </c>
      <c r="L28" s="660">
        <f t="shared" si="1"/>
        <v>335</v>
      </c>
      <c r="M28" s="353">
        <v>0</v>
      </c>
      <c r="N28" s="353"/>
    </row>
    <row r="29" spans="1:14" ht="13.5" customHeight="1" x14ac:dyDescent="0.2">
      <c r="A29" s="353">
        <v>18</v>
      </c>
      <c r="B29" s="354" t="s">
        <v>902</v>
      </c>
      <c r="C29" s="355">
        <v>1128</v>
      </c>
      <c r="D29" s="353">
        <v>0</v>
      </c>
      <c r="E29" s="353">
        <v>0</v>
      </c>
      <c r="F29" s="661">
        <v>0</v>
      </c>
      <c r="G29" s="660">
        <f t="shared" si="0"/>
        <v>1128</v>
      </c>
      <c r="H29" s="355">
        <v>1128</v>
      </c>
      <c r="I29" s="353">
        <v>0</v>
      </c>
      <c r="J29" s="353">
        <v>0</v>
      </c>
      <c r="K29" s="661">
        <v>0</v>
      </c>
      <c r="L29" s="660">
        <f t="shared" si="1"/>
        <v>1128</v>
      </c>
      <c r="M29" s="353">
        <v>0</v>
      </c>
      <c r="N29" s="353"/>
    </row>
    <row r="30" spans="1:14" ht="13.5" customHeight="1" x14ac:dyDescent="0.2">
      <c r="A30" s="353">
        <v>19</v>
      </c>
      <c r="B30" s="354" t="s">
        <v>903</v>
      </c>
      <c r="C30" s="355">
        <v>434</v>
      </c>
      <c r="D30" s="353">
        <v>0</v>
      </c>
      <c r="E30" s="353">
        <v>0</v>
      </c>
      <c r="F30" s="661">
        <v>0</v>
      </c>
      <c r="G30" s="660">
        <f t="shared" si="0"/>
        <v>434</v>
      </c>
      <c r="H30" s="355">
        <v>434</v>
      </c>
      <c r="I30" s="353">
        <v>0</v>
      </c>
      <c r="J30" s="353">
        <v>0</v>
      </c>
      <c r="K30" s="661">
        <v>0</v>
      </c>
      <c r="L30" s="660">
        <f t="shared" si="1"/>
        <v>434</v>
      </c>
      <c r="M30" s="353">
        <v>0</v>
      </c>
      <c r="N30" s="353"/>
    </row>
    <row r="31" spans="1:14" ht="13.5" customHeight="1" x14ac:dyDescent="0.2">
      <c r="A31" s="353">
        <v>20</v>
      </c>
      <c r="B31" s="354" t="s">
        <v>904</v>
      </c>
      <c r="C31" s="362">
        <v>995</v>
      </c>
      <c r="D31" s="353">
        <v>0</v>
      </c>
      <c r="E31" s="353">
        <v>0</v>
      </c>
      <c r="F31" s="661">
        <v>0</v>
      </c>
      <c r="G31" s="660">
        <f t="shared" si="0"/>
        <v>995</v>
      </c>
      <c r="H31" s="362">
        <v>995</v>
      </c>
      <c r="I31" s="353">
        <v>0</v>
      </c>
      <c r="J31" s="353">
        <v>0</v>
      </c>
      <c r="K31" s="661">
        <v>0</v>
      </c>
      <c r="L31" s="660">
        <f t="shared" si="1"/>
        <v>995</v>
      </c>
      <c r="M31" s="353">
        <v>0</v>
      </c>
      <c r="N31" s="353"/>
    </row>
    <row r="32" spans="1:14" ht="13.5" customHeight="1" x14ac:dyDescent="0.2">
      <c r="A32" s="1045" t="s">
        <v>17</v>
      </c>
      <c r="B32" s="1046"/>
      <c r="C32" s="243">
        <f>SUM(C12:C31)</f>
        <v>12882</v>
      </c>
      <c r="D32" s="243">
        <f t="shared" ref="D32:N32" si="2">SUM(D12:D31)</f>
        <v>0</v>
      </c>
      <c r="E32" s="243">
        <f t="shared" si="2"/>
        <v>0</v>
      </c>
      <c r="F32" s="243">
        <f t="shared" si="2"/>
        <v>0</v>
      </c>
      <c r="G32" s="243">
        <f t="shared" si="2"/>
        <v>12882</v>
      </c>
      <c r="H32" s="243">
        <f t="shared" si="2"/>
        <v>12882</v>
      </c>
      <c r="I32" s="243">
        <f t="shared" si="2"/>
        <v>0</v>
      </c>
      <c r="J32" s="243">
        <f t="shared" si="2"/>
        <v>0</v>
      </c>
      <c r="K32" s="243">
        <f t="shared" si="2"/>
        <v>0</v>
      </c>
      <c r="L32" s="243">
        <f t="shared" si="2"/>
        <v>12882</v>
      </c>
      <c r="M32" s="243">
        <f t="shared" si="2"/>
        <v>0</v>
      </c>
      <c r="N32" s="243">
        <f t="shared" si="2"/>
        <v>0</v>
      </c>
    </row>
    <row r="33" spans="1:15" x14ac:dyDescent="0.2">
      <c r="A33" s="45"/>
      <c r="B33" s="352"/>
      <c r="C33" s="352"/>
      <c r="D33" s="352"/>
      <c r="E33" s="352"/>
      <c r="F33" s="352"/>
      <c r="G33" s="352"/>
      <c r="H33" s="352"/>
      <c r="I33" s="352"/>
      <c r="J33" s="352"/>
      <c r="K33" s="352"/>
      <c r="L33" s="352"/>
      <c r="M33" s="352"/>
    </row>
    <row r="34" spans="1:15" x14ac:dyDescent="0.2">
      <c r="A34" s="356" t="s">
        <v>7</v>
      </c>
    </row>
    <row r="35" spans="1:15" x14ac:dyDescent="0.2">
      <c r="A35" s="349" t="s">
        <v>8</v>
      </c>
    </row>
    <row r="36" spans="1:15" x14ac:dyDescent="0.2">
      <c r="A36" s="349" t="s">
        <v>9</v>
      </c>
      <c r="J36" s="45" t="s">
        <v>10</v>
      </c>
      <c r="K36" s="45"/>
      <c r="L36" s="45" t="s">
        <v>10</v>
      </c>
    </row>
    <row r="37" spans="1:15" x14ac:dyDescent="0.2">
      <c r="A37" s="289" t="s">
        <v>416</v>
      </c>
      <c r="J37" s="45"/>
      <c r="K37" s="45"/>
      <c r="L37" s="45"/>
    </row>
    <row r="38" spans="1:15" x14ac:dyDescent="0.2">
      <c r="C38" s="289" t="s">
        <v>417</v>
      </c>
      <c r="E38" s="352"/>
      <c r="F38" s="352"/>
      <c r="G38" s="352"/>
      <c r="H38" s="352"/>
      <c r="I38" s="352"/>
      <c r="J38" s="352"/>
      <c r="K38" s="352"/>
      <c r="L38" s="352"/>
      <c r="M38" s="352"/>
    </row>
    <row r="39" spans="1:15" ht="15.6" customHeight="1" x14ac:dyDescent="0.2">
      <c r="A39" s="357" t="s">
        <v>11</v>
      </c>
      <c r="B39" s="357"/>
      <c r="C39" s="357"/>
      <c r="D39" s="357"/>
      <c r="E39" s="357"/>
      <c r="F39" s="357"/>
      <c r="G39" s="357"/>
      <c r="J39" s="273"/>
      <c r="K39" s="1144"/>
      <c r="L39" s="1145"/>
      <c r="M39" s="1148"/>
      <c r="N39" s="1148"/>
      <c r="O39" s="1148"/>
    </row>
    <row r="40" spans="1:15" ht="15.6" customHeight="1" x14ac:dyDescent="0.2">
      <c r="A40" s="1146" t="s">
        <v>13</v>
      </c>
      <c r="B40" s="1146"/>
      <c r="C40" s="1146"/>
      <c r="D40" s="1146"/>
      <c r="E40" s="1146"/>
      <c r="F40" s="1146"/>
      <c r="G40" s="1146"/>
      <c r="H40" s="1146"/>
      <c r="I40" s="1146"/>
      <c r="J40" s="1146"/>
      <c r="K40" s="1146"/>
      <c r="L40" s="1146"/>
      <c r="M40" s="1146"/>
      <c r="N40" s="1146"/>
    </row>
    <row r="41" spans="1:15" x14ac:dyDescent="0.2">
      <c r="A41" s="1146" t="s">
        <v>14</v>
      </c>
      <c r="B41" s="1146"/>
      <c r="C41" s="1146"/>
      <c r="D41" s="1146"/>
      <c r="E41" s="1146"/>
      <c r="F41" s="1146"/>
      <c r="G41" s="1146"/>
      <c r="H41" s="1146"/>
      <c r="I41" s="1146"/>
      <c r="J41" s="1146"/>
      <c r="K41" s="1146"/>
      <c r="L41" s="1146"/>
      <c r="M41" s="1146"/>
      <c r="N41" s="1146"/>
    </row>
    <row r="42" spans="1:15" x14ac:dyDescent="0.2">
      <c r="A42" s="1143"/>
      <c r="B42" s="1143"/>
      <c r="C42" s="1143"/>
      <c r="D42" s="1143"/>
      <c r="E42" s="1143"/>
      <c r="F42" s="1143"/>
      <c r="G42" s="1143"/>
      <c r="H42" s="1143"/>
      <c r="I42" s="1143"/>
      <c r="J42" s="1143"/>
      <c r="K42" s="1143"/>
      <c r="L42" s="1143"/>
      <c r="M42" s="1143"/>
    </row>
  </sheetData>
  <mergeCells count="19">
    <mergeCell ref="L8:N8"/>
    <mergeCell ref="A7:B7"/>
    <mergeCell ref="M9:M10"/>
    <mergeCell ref="D1:I1"/>
    <mergeCell ref="A5:M5"/>
    <mergeCell ref="A3:M3"/>
    <mergeCell ref="A2:M2"/>
    <mergeCell ref="L1:M1"/>
    <mergeCell ref="B9:B10"/>
    <mergeCell ref="A9:A10"/>
    <mergeCell ref="A42:M42"/>
    <mergeCell ref="K39:L39"/>
    <mergeCell ref="A41:N41"/>
    <mergeCell ref="A40:N40"/>
    <mergeCell ref="H9:L9"/>
    <mergeCell ref="M39:O39"/>
    <mergeCell ref="C9:G9"/>
    <mergeCell ref="N9:N10"/>
    <mergeCell ref="A32:B32"/>
  </mergeCells>
  <phoneticPr fontId="0" type="noConversion"/>
  <printOptions horizontalCentered="1"/>
  <pageMargins left="0.5" right="0.5" top="0.23622047244094499" bottom="0" header="0.31496062992126" footer="0.31496062992126"/>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71</vt:i4>
      </vt:variant>
      <vt:variant>
        <vt:lpstr>Named Ranges</vt:lpstr>
      </vt:variant>
      <vt:variant>
        <vt:i4>68</vt:i4>
      </vt:variant>
    </vt:vector>
  </HeadingPairs>
  <TitlesOfParts>
    <vt:vector size="139" baseType="lpstr">
      <vt:lpstr>First-Page</vt:lpstr>
      <vt:lpstr>Contents</vt:lpstr>
      <vt:lpstr>Sheet1</vt:lpstr>
      <vt:lpstr>AT-1-Gen_Info </vt:lpstr>
      <vt:lpstr>AT-2-S1 BUDGET</vt:lpstr>
      <vt:lpstr>AT_2A_fundflow</vt:lpstr>
      <vt:lpstr>AT-2B_DBT</vt:lpstr>
      <vt:lpstr>AT-3</vt:lpstr>
      <vt:lpstr>AT3A_cvrg(Insti)_PY</vt:lpstr>
      <vt:lpstr>AT3B_cvrg(Insti)_UPY </vt:lpstr>
      <vt:lpstr>AT3C_cvrg(Insti)_UPY </vt:lpstr>
      <vt:lpstr>enrolment vs availed_PY</vt:lpstr>
      <vt:lpstr>enrolment vs availed_UPY</vt:lpstr>
      <vt:lpstr>AT-4B</vt:lpstr>
      <vt:lpstr>T5_PLAN_vs_PRFM</vt:lpstr>
      <vt:lpstr>T5A_PLAN_vs_PRFM </vt:lpstr>
      <vt:lpstr>T5B_PLAN_vs_PRFM  (2)</vt:lpstr>
      <vt:lpstr>T5C_Drought_PLAN_vs_PRFM </vt:lpstr>
      <vt:lpstr>T5D_Drought_PLAN_vs_PRFM  </vt:lpstr>
      <vt:lpstr>T6_FG_py_Utlsn</vt:lpstr>
      <vt:lpstr>T6A_FG_Upy_Utlsn </vt:lpstr>
      <vt:lpstr>T6B_Pay_FG_FCI_Pry</vt:lpstr>
      <vt:lpstr>T6C_Coarse_Grain</vt:lpstr>
      <vt:lpstr>T7_CC_PY_Utlsn</vt:lpstr>
      <vt:lpstr>T7ACC_UPY_Utlsn </vt:lpstr>
      <vt:lpstr>AT-8_Hon_CCH_Pry</vt:lpstr>
      <vt:lpstr>AT-8A_Hon_CCH_UPry</vt:lpstr>
      <vt:lpstr>AT9_TA</vt:lpstr>
      <vt:lpstr>AT10_MME</vt:lpstr>
      <vt:lpstr>AT10A_</vt:lpstr>
      <vt:lpstr>AT-10 B</vt:lpstr>
      <vt:lpstr>AT-10 C</vt:lpstr>
      <vt:lpstr>AT-10D</vt:lpstr>
      <vt:lpstr>AT-10 E</vt:lpstr>
      <vt:lpstr>AT-10 F</vt:lpstr>
      <vt:lpstr>AT11_KS Year wise</vt:lpstr>
      <vt:lpstr>AT11A_KS-District wise</vt:lpstr>
      <vt:lpstr>AT12_KD-New</vt:lpstr>
      <vt:lpstr>AT12A_KD-Replacement</vt:lpstr>
      <vt:lpstr>Mode of cooking</vt:lpstr>
      <vt:lpstr>AT-14</vt:lpstr>
      <vt:lpstr>AT-14 A</vt:lpstr>
      <vt:lpstr>AT-15</vt:lpstr>
      <vt:lpstr>AT-16</vt:lpstr>
      <vt:lpstr>AT_17_Coverage-RBSK </vt:lpstr>
      <vt:lpstr>AT18_Details_Community </vt:lpstr>
      <vt:lpstr>AT_19_Impl_Agency</vt:lpstr>
      <vt:lpstr>AT_20_CentralCookingagency </vt:lpstr>
      <vt:lpstr>AT-21</vt:lpstr>
      <vt:lpstr>AT-22</vt:lpstr>
      <vt:lpstr>AT-23 MIS</vt:lpstr>
      <vt:lpstr>AT-23A _AMS</vt:lpstr>
      <vt:lpstr>AT-24</vt:lpstr>
      <vt:lpstr>AT-25</vt:lpstr>
      <vt:lpstr>Sheet1 (2)</vt:lpstr>
      <vt:lpstr>AT26_NoWD</vt:lpstr>
      <vt:lpstr>AT26A_NoWD</vt:lpstr>
      <vt:lpstr>AT27_Req_FG_CA_Pry</vt:lpstr>
      <vt:lpstr>AT27A_Req_FG_CA_U Pry </vt:lpstr>
      <vt:lpstr>AT27B_Req_FG_CA_N CLP</vt:lpstr>
      <vt:lpstr>AT27C_Req_FG_Drought -Pry </vt:lpstr>
      <vt:lpstr>AT27D_Req_FG_Drought -UPry </vt:lpstr>
      <vt:lpstr>AT_28_RqmtKitchen</vt:lpstr>
      <vt:lpstr>AT-28A_RqmtPlinthArea</vt:lpstr>
      <vt:lpstr>AT-28B_Kitchen repair</vt:lpstr>
      <vt:lpstr>AT29_NEW-KD </vt:lpstr>
      <vt:lpstr>AT29_A_Replacement KD</vt:lpstr>
      <vt:lpstr>AT-30_Coook-cum-Helper</vt:lpstr>
      <vt:lpstr>AT_31_Budget_provision </vt:lpstr>
      <vt:lpstr>AT32_Drought Pry Util</vt:lpstr>
      <vt:lpstr>AT-32A Drought UPry Util</vt:lpstr>
      <vt:lpstr>'AT_17_Coverage-RBSK '!Print_Area</vt:lpstr>
      <vt:lpstr>AT_19_Impl_Agency!Print_Area</vt:lpstr>
      <vt:lpstr>'AT_20_CentralCookingagency '!Print_Area</vt:lpstr>
      <vt:lpstr>AT_28_RqmtKitchen!Print_Area</vt:lpstr>
      <vt:lpstr>AT_2A_fundflow!Print_Area</vt:lpstr>
      <vt:lpstr>'AT_31_Budget_provision '!Print_Area</vt:lpstr>
      <vt:lpstr>'AT-10 B'!Print_Area</vt:lpstr>
      <vt:lpstr>'AT-10 C'!Print_Area</vt:lpstr>
      <vt:lpstr>'AT-10 E'!Print_Area</vt:lpstr>
      <vt:lpstr>'AT-10 F'!Print_Area</vt:lpstr>
      <vt:lpstr>AT10_MME!Print_Area</vt:lpstr>
      <vt:lpstr>AT10A_!Print_Area</vt:lpstr>
      <vt:lpstr>'AT-10D'!Print_Area</vt:lpstr>
      <vt:lpstr>'AT11_KS Year wise'!Print_Area</vt:lpstr>
      <vt:lpstr>'AT11A_KS-District wise'!Print_Area</vt:lpstr>
      <vt:lpstr>'AT12_KD-New'!Print_Area</vt:lpstr>
      <vt:lpstr>'AT12A_KD-Replacement'!Print_Area</vt:lpstr>
      <vt:lpstr>'AT-14'!Print_Area</vt:lpstr>
      <vt:lpstr>'AT-14 A'!Print_Area</vt:lpstr>
      <vt:lpstr>'AT-15'!Print_Area</vt:lpstr>
      <vt:lpstr>'AT-16'!Print_Area</vt:lpstr>
      <vt:lpstr>'AT18_Details_Community '!Print_Area</vt:lpstr>
      <vt:lpstr>'AT-1-Gen_Info '!Print_Area</vt:lpstr>
      <vt:lpstr>'AT-23 MIS'!Print_Area</vt:lpstr>
      <vt:lpstr>'AT-23A _AMS'!Print_Area</vt:lpstr>
      <vt:lpstr>'AT-24'!Print_Area</vt:lpstr>
      <vt:lpstr>'AT-25'!Print_Area</vt:lpstr>
      <vt:lpstr>AT26_NoWD!Print_Area</vt:lpstr>
      <vt:lpstr>AT26A_NoWD!Print_Area</vt:lpstr>
      <vt:lpstr>AT27_Req_FG_CA_Pry!Print_Area</vt:lpstr>
      <vt:lpstr>'AT27A_Req_FG_CA_U Pry '!Print_Area</vt:lpstr>
      <vt:lpstr>'AT27B_Req_FG_CA_N CLP'!Print_Area</vt:lpstr>
      <vt:lpstr>'AT27C_Req_FG_Drought -Pry '!Print_Area</vt:lpstr>
      <vt:lpstr>'AT27D_Req_FG_Drought -UPry '!Print_Area</vt:lpstr>
      <vt:lpstr>'AT-28A_RqmtPlinthArea'!Print_Area</vt:lpstr>
      <vt:lpstr>'AT-28B_Kitchen repair'!Print_Area</vt:lpstr>
      <vt:lpstr>'AT29_A_Replacement KD'!Print_Area</vt:lpstr>
      <vt:lpstr>'AT29_NEW-KD '!Print_Area</vt:lpstr>
      <vt:lpstr>'AT-2B_DBT'!Print_Area</vt:lpstr>
      <vt:lpstr>'AT-2-S1 BUDGET'!Print_Area</vt:lpstr>
      <vt:lpstr>'AT-3'!Print_Area</vt:lpstr>
      <vt:lpstr>'AT-30_Coook-cum-Helper'!Print_Area</vt:lpstr>
      <vt:lpstr>'AT32_Drought Pry Util'!Print_Area</vt:lpstr>
      <vt:lpstr>'AT-32A Drought UPry Util'!Print_Area</vt:lpstr>
      <vt:lpstr>'AT3A_cvrg(Insti)_PY'!Print_Area</vt:lpstr>
      <vt:lpstr>'AT3B_cvrg(Insti)_UPY '!Print_Area</vt:lpstr>
      <vt:lpstr>'AT3C_cvrg(Insti)_UPY '!Print_Area</vt:lpstr>
      <vt:lpstr>'AT-8_Hon_CCH_Pry'!Print_Area</vt:lpstr>
      <vt:lpstr>'AT-8A_Hon_CCH_UPry'!Print_Area</vt:lpstr>
      <vt:lpstr>AT9_TA!Print_Area</vt:lpstr>
      <vt:lpstr>Contents!Print_Area</vt:lpstr>
      <vt:lpstr>'enrolment vs availed_PY'!Print_Area</vt:lpstr>
      <vt:lpstr>'enrolment vs availed_UPY'!Print_Area</vt:lpstr>
      <vt:lpstr>'First-Page'!Print_Area</vt:lpstr>
      <vt:lpstr>'Mode of cooking'!Print_Area</vt:lpstr>
      <vt:lpstr>Sheet1!Print_Area</vt:lpstr>
      <vt:lpstr>'Sheet1 (2)'!Print_Area</vt:lpstr>
      <vt:lpstr>T5_PLAN_vs_PRFM!Print_Area</vt:lpstr>
      <vt:lpstr>'T5A_PLAN_vs_PRFM '!Print_Area</vt:lpstr>
      <vt:lpstr>'T5B_PLAN_vs_PRFM  (2)'!Print_Area</vt:lpstr>
      <vt:lpstr>'T5C_Drought_PLAN_vs_PRFM '!Print_Area</vt:lpstr>
      <vt:lpstr>'T5D_Drought_PLAN_vs_PRFM  '!Print_Area</vt:lpstr>
      <vt:lpstr>T6_FG_py_Utlsn!Print_Area</vt:lpstr>
      <vt:lpstr>'T6A_FG_Upy_Utlsn '!Print_Area</vt:lpstr>
      <vt:lpstr>T6B_Pay_FG_FCI_Pry!Print_Area</vt:lpstr>
      <vt:lpstr>T6C_Coarse_Grain!Print_Area</vt:lpstr>
      <vt:lpstr>T7_CC_PY_Utlsn!Print_Area</vt:lpstr>
      <vt:lpstr>'T7ACC_UPY_Utlsn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2020-06-08T10:53:17Z</cp:lastPrinted>
  <dcterms:created xsi:type="dcterms:W3CDTF">1996-10-14T23:33:28Z</dcterms:created>
  <dcterms:modified xsi:type="dcterms:W3CDTF">2020-09-29T09:56:01Z</dcterms:modified>
</cp:coreProperties>
</file>